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595" tabRatio="804" firstSheet="15" activeTab="18"/>
  </bookViews>
  <sheets>
    <sheet name="目录" sheetId="1" r:id="rId1"/>
    <sheet name="2019年一般公共预算收入完成情况表" sheetId="2" r:id="rId2"/>
    <sheet name="2019年一般公共预算支出执行情况表 " sheetId="3" r:id="rId3"/>
    <sheet name="2019年政府性基金收入完成情况" sheetId="4" r:id="rId4"/>
    <sheet name="2019年政府性基金支出情况表" sheetId="5" r:id="rId5"/>
    <sheet name="2020年财政收入计划" sheetId="6" r:id="rId6"/>
    <sheet name="2020年财政支出预算" sheetId="7" r:id="rId7"/>
    <sheet name="2020年一般财政支出预算(项级)" sheetId="8" r:id="rId8"/>
    <sheet name="2020年一般财政支出预算(县本级)" sheetId="9" r:id="rId9"/>
    <sheet name="2020年上级专项转移支付科目支出预算" sheetId="10" r:id="rId10"/>
    <sheet name="2020年上级专项转移支付项目支出预算" sheetId="11" r:id="rId11"/>
    <sheet name="2020年政府性基金收入预算" sheetId="12" r:id="rId12"/>
    <sheet name="2020年政府性基金支出预算" sheetId="13" r:id="rId13"/>
    <sheet name="2020年城乡居民基本养老保险基金预算表" sheetId="14" r:id="rId14"/>
    <sheet name="2020年机关事业养老保险基金预算表" sheetId="15" r:id="rId15"/>
    <sheet name="2020年国有资本经营预算表" sheetId="16" r:id="rId16"/>
    <sheet name="2020年财政专户收支预算表" sheetId="17" r:id="rId17"/>
    <sheet name="2020年财政存量资金预算表" sheetId="18" r:id="rId18"/>
    <sheet name="2020年应县三公经费预(决)算公开表" sheetId="19" r:id="rId19"/>
  </sheets>
  <externalReferences>
    <externalReference r:id="rId22"/>
  </externalReferences>
  <definedNames>
    <definedName name="_Fill" hidden="1">'[1]eqpmad2'!#REF!</definedName>
    <definedName name="_xlnm._FilterDatabase" localSheetId="2" hidden="1">'2019年一般公共预算支出执行情况表 '!$A$3:$H$527</definedName>
    <definedName name="_xlnm._FilterDatabase" localSheetId="8" hidden="1">'2020年一般财政支出预算(县本级)'!$A$3:$E$443</definedName>
    <definedName name="_xlnm._FilterDatabase" localSheetId="7" hidden="1">'2020年一般财政支出预算(项级)'!$A$3:$E$448</definedName>
    <definedName name="HWSheet">1</definedName>
    <definedName name="Module.Prix_SMC" localSheetId="8">'2020年一般财政支出预算(县本级)'!Module.Prix_SMC</definedName>
    <definedName name="Module.Prix_SMC" localSheetId="7">'2020年一般财政支出预算(项级)'!Module.Prix_SMC</definedName>
    <definedName name="Module.Prix_SMC">[0]!Module.Prix_SMC</definedName>
    <definedName name="_xlnm.Print_Titles" localSheetId="1">'2019年一般公共预算收入完成情况表'!$1:$3</definedName>
    <definedName name="_xlnm.Print_Titles" localSheetId="2">'2019年一般公共预算支出执行情况表 '!$1:$3</definedName>
    <definedName name="_xlnm.Print_Titles" localSheetId="3">'2019年政府性基金收入完成情况'!$1:$3</definedName>
    <definedName name="_xlnm.Print_Titles" localSheetId="6">'2020年财政支出预算'!$1:$3</definedName>
    <definedName name="_xlnm.Print_Titles" localSheetId="9">'2020年上级专项转移支付科目支出预算'!$1:$3</definedName>
    <definedName name="_xlnm.Print_Titles" localSheetId="10">'2020年上级专项转移支付项目支出预算'!$1:$3</definedName>
    <definedName name="_xlnm.Print_Titles" localSheetId="8">'2020年一般财政支出预算(县本级)'!$1:$3</definedName>
    <definedName name="_xlnm.Print_Titles" localSheetId="7">'2020年一般财政支出预算(项级)'!$1:$3</definedName>
    <definedName name="_xlnm.Print_Titles" localSheetId="11">'2020年政府性基金收入预算'!$1:$3</definedName>
    <definedName name="_xlnm.Print_Titles" localSheetId="12">'2020年政府性基金支出预算'!$1:$3</definedName>
    <definedName name="_xlnm.Print_Titles" localSheetId="0">'目录'!$1:$2</definedName>
  </definedNames>
  <calcPr fullCalcOnLoad="1"/>
</workbook>
</file>

<file path=xl/sharedStrings.xml><?xml version="1.0" encoding="utf-8"?>
<sst xmlns="http://schemas.openxmlformats.org/spreadsheetml/2006/main" count="1896" uniqueCount="1063">
  <si>
    <t>目       录</t>
  </si>
  <si>
    <t>(01)</t>
  </si>
  <si>
    <t>(02)</t>
  </si>
  <si>
    <t>单位：万元</t>
  </si>
  <si>
    <t>收入项目</t>
  </si>
  <si>
    <t>为年度
预算%</t>
  </si>
  <si>
    <t>备  注</t>
  </si>
  <si>
    <t>一般公共预算收入合计</t>
  </si>
  <si>
    <t>一、增值税</t>
  </si>
  <si>
    <t>支出项目</t>
  </si>
  <si>
    <t>为调整
预算%</t>
  </si>
  <si>
    <t>一般公共预算支出合计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</si>
  <si>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</si>
  <si>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</si>
  <si>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</si>
  <si>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</si>
  <si>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人大会议</t>
  </si>
  <si>
    <t xml:space="preserve">    其他人大事务支出</t>
  </si>
  <si>
    <t xml:space="preserve">  政协事务</t>
  </si>
  <si>
    <t xml:space="preserve">    政协会议</t>
  </si>
  <si>
    <t xml:space="preserve">  政府办公厅(室)及相关机构事务</t>
  </si>
  <si>
    <t xml:space="preserve">    机关服务</t>
  </si>
  <si>
    <t xml:space="preserve">    信访事务</t>
  </si>
  <si>
    <t xml:space="preserve">    其他政府办公厅(室)及相关机构事务支出</t>
  </si>
  <si>
    <t xml:space="preserve">  发展与改革事务</t>
  </si>
  <si>
    <t xml:space="preserve">    物价管理</t>
  </si>
  <si>
    <t xml:space="preserve">    其他发展与改革事务支出</t>
  </si>
  <si>
    <t xml:space="preserve">  统计信息事务</t>
  </si>
  <si>
    <t xml:space="preserve">    统计管理</t>
  </si>
  <si>
    <t xml:space="preserve">    专项普查活动</t>
  </si>
  <si>
    <t xml:space="preserve">    事业运行</t>
  </si>
  <si>
    <t xml:space="preserve">    其他统计信息事务支出</t>
  </si>
  <si>
    <t xml:space="preserve">  财政事务</t>
  </si>
  <si>
    <t xml:space="preserve">    信息化建设</t>
  </si>
  <si>
    <t xml:space="preserve">    其他财政事务支出</t>
  </si>
  <si>
    <t xml:space="preserve">  审计事务</t>
  </si>
  <si>
    <t xml:space="preserve">    其他审计事务支出</t>
  </si>
  <si>
    <t xml:space="preserve">  人力资源事务</t>
  </si>
  <si>
    <t xml:space="preserve">    军队转业干部安置</t>
  </si>
  <si>
    <t xml:space="preserve">  纪检监察事务</t>
  </si>
  <si>
    <r>
      <t xml:space="preserve"> </t>
    </r>
    <r>
      <rPr>
        <sz val="12"/>
        <rFont val="宋体"/>
        <family val="0"/>
      </rPr>
      <t xml:space="preserve">   事业运行</t>
    </r>
  </si>
  <si>
    <t xml:space="preserve">  商贸事务</t>
  </si>
  <si>
    <t xml:space="preserve">    招商引资</t>
  </si>
  <si>
    <t xml:space="preserve">    其他商贸事务支出</t>
  </si>
  <si>
    <t xml:space="preserve">  档案事务</t>
  </si>
  <si>
    <t xml:space="preserve">  群众团体事务</t>
  </si>
  <si>
    <t xml:space="preserve">    其他群众团体事务支出</t>
  </si>
  <si>
    <t xml:space="preserve">  组织事务</t>
  </si>
  <si>
    <t xml:space="preserve">    其他组织事务支出</t>
  </si>
  <si>
    <t xml:space="preserve">  宣传事务</t>
  </si>
  <si>
    <t xml:space="preserve">  统战事务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</si>
  <si>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</si>
  <si>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</si>
  <si>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</si>
  <si>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其他一般公共服务支出(项)</t>
  </si>
  <si>
    <t>公共安全支出</t>
  </si>
  <si>
    <t xml:space="preserve">  公安</t>
  </si>
  <si>
    <t xml:space="preserve">    禁毒管理</t>
  </si>
  <si>
    <t xml:space="preserve">    道路交通管理</t>
  </si>
  <si>
    <t xml:space="preserve">    居民身份证管理</t>
  </si>
  <si>
    <t xml:space="preserve">    拘押收教场所管理</t>
  </si>
  <si>
    <t xml:space="preserve">    其他公安支出</t>
  </si>
  <si>
    <t xml:space="preserve">  检察</t>
  </si>
  <si>
    <t xml:space="preserve">    “两房”建设</t>
  </si>
  <si>
    <t xml:space="preserve">    其他检察支出</t>
  </si>
  <si>
    <t xml:space="preserve">  法院</t>
  </si>
  <si>
    <t xml:space="preserve">    其他法院支出</t>
  </si>
  <si>
    <t xml:space="preserve">  司法</t>
  </si>
  <si>
    <t xml:space="preserve">    律师公证管理</t>
  </si>
  <si>
    <t xml:space="preserve">    法律援助</t>
  </si>
  <si>
    <t xml:space="preserve">    其他司法支出</t>
  </si>
  <si>
    <t xml:space="preserve">  其他公共安全支出(款)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</si>
  <si>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</si>
  <si>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</si>
  <si>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</si>
  <si>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</si>
  <si>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</si>
  <si>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</si>
  <si>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</si>
  <si>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</si>
  <si>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</si>
  <si>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</si>
  <si>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</si>
  <si>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其他职业教育支出</t>
  </si>
  <si>
    <t xml:space="preserve">  广播电视教育</t>
  </si>
  <si>
    <t xml:space="preserve">    其他广播电视教育支出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</si>
  <si>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</si>
  <si>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</si>
  <si>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</si>
  <si>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</si>
  <si>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</si>
  <si>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</si>
  <si>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</si>
  <si>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</si>
  <si>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</si>
  <si>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</si>
  <si>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</si>
  <si>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</si>
  <si>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</si>
  <si>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其他基础研究支出</t>
  </si>
  <si>
    <t xml:space="preserve">    其他技术研究与开发支出</t>
  </si>
  <si>
    <t xml:space="preserve">  科学技术普及</t>
  </si>
  <si>
    <t xml:space="preserve">    机构运行</t>
  </si>
  <si>
    <t xml:space="preserve">    其他科学技术普及支出</t>
  </si>
  <si>
    <t>文化体育与传媒支出</t>
  </si>
  <si>
    <t xml:space="preserve">  文化</t>
  </si>
  <si>
    <t xml:space="preserve">    图书馆</t>
  </si>
  <si>
    <t xml:space="preserve">    文化活动</t>
  </si>
  <si>
    <t xml:space="preserve">    群众文化</t>
  </si>
  <si>
    <t xml:space="preserve">    文化创作与保护</t>
  </si>
  <si>
    <t xml:space="preserve">    其他文化支出</t>
  </si>
  <si>
    <t xml:space="preserve">  文物</t>
  </si>
  <si>
    <t xml:space="preserve">    文物保护</t>
  </si>
  <si>
    <t xml:space="preserve">    历史名城与古迹</t>
  </si>
  <si>
    <t xml:space="preserve">    其他文物支出</t>
  </si>
  <si>
    <t xml:space="preserve">  体育</t>
  </si>
  <si>
    <t xml:space="preserve">    其他体育支出</t>
  </si>
  <si>
    <t xml:space="preserve">    电影</t>
  </si>
  <si>
    <t xml:space="preserve">  其他文化体育与传媒支出(款)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</si>
  <si>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</si>
  <si>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</si>
  <si>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</si>
  <si>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劳动保障监察</t>
  </si>
  <si>
    <t xml:space="preserve">    就业管理事务</t>
  </si>
  <si>
    <t xml:space="preserve">    社会保险经办机构</t>
  </si>
  <si>
    <t xml:space="preserve">    公共就业服务和职业技能鉴定机构</t>
  </si>
  <si>
    <t xml:space="preserve">    其他人力资源和社会保障管理事务支出</t>
  </si>
  <si>
    <t xml:space="preserve">  民政管理事务</t>
  </si>
  <si>
    <t xml:space="preserve">    老龄事务</t>
  </si>
  <si>
    <t xml:space="preserve">    其他民政管理事务支出</t>
  </si>
  <si>
    <t xml:space="preserve">    财政对工伤保险基金的补助</t>
  </si>
  <si>
    <t xml:space="preserve">    财政对生育保险基金的补助</t>
  </si>
  <si>
    <t xml:space="preserve">    财政对城乡居民社会养老保险基金的补助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</si>
  <si>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</si>
  <si>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</si>
  <si>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</si>
  <si>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其他企业改革发展补助</t>
  </si>
  <si>
    <t xml:space="preserve">  就业补助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</si>
  <si>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</si>
  <si>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</si>
  <si>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</si>
  <si>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</si>
  <si>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</si>
  <si>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</si>
  <si>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</si>
  <si>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</si>
  <si>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</si>
  <si>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</si>
  <si>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</si>
  <si>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</si>
  <si>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</si>
  <si>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</si>
  <si>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</si>
  <si>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</si>
  <si>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</si>
  <si>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残疾人事业</t>
  </si>
  <si>
    <t xml:space="preserve">    残疾人康复</t>
  </si>
  <si>
    <t xml:space="preserve">    残疾人就业和扶贫</t>
  </si>
  <si>
    <t xml:space="preserve">    其他残疾人事业支出</t>
  </si>
  <si>
    <t xml:space="preserve">    中央自然灾害生活补助</t>
  </si>
  <si>
    <t xml:space="preserve">    地方自然灾害生活补助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</si>
  <si>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</si>
  <si>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</si>
  <si>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</si>
  <si>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</si>
  <si>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</si>
  <si>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</si>
  <si>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</si>
  <si>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</t>
  </si>
  <si>
    <t xml:space="preserve">  其他生活救助</t>
  </si>
  <si>
    <t xml:space="preserve">    其他农村生活救助支出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</si>
  <si>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</si>
  <si>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</si>
  <si>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</si>
  <si>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</si>
  <si>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</si>
  <si>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</si>
  <si>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</si>
  <si>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</si>
  <si>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妇产医院</t>
  </si>
  <si>
    <t xml:space="preserve">    其他公立医院支出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</si>
  <si>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</si>
  <si>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</si>
  <si>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</si>
  <si>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</si>
  <si>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</si>
  <si>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</si>
  <si>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</si>
  <si>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应急救治机构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</si>
  <si>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</si>
  <si>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</si>
  <si>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</si>
  <si>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</si>
  <si>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  公务员医疗补助</t>
  </si>
  <si>
    <t xml:space="preserve">    优抚对象医疗补助</t>
  </si>
  <si>
    <t xml:space="preserve">    城乡医疗救助</t>
  </si>
  <si>
    <t xml:space="preserve">  中医药</t>
  </si>
  <si>
    <t xml:space="preserve">    中医(民族医)药专项</t>
  </si>
  <si>
    <t xml:space="preserve">    其他中医药支出</t>
  </si>
  <si>
    <t xml:space="preserve">    计划生育机构</t>
  </si>
  <si>
    <t xml:space="preserve">    计划生育服务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</si>
  <si>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</si>
  <si>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</si>
  <si>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</si>
  <si>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</si>
  <si>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环境监测与监察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</si>
  <si>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</si>
  <si>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</si>
  <si>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</si>
  <si>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</si>
  <si>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固体废弃物与化学品</t>
  </si>
  <si>
    <t xml:space="preserve">    其他污染防治支出</t>
  </si>
  <si>
    <t xml:space="preserve">  自然生态保护</t>
  </si>
  <si>
    <t xml:space="preserve">    农村环境保护</t>
  </si>
  <si>
    <t xml:space="preserve">  退耕还林</t>
  </si>
  <si>
    <t xml:space="preserve">    退耕现金</t>
  </si>
  <si>
    <t xml:space="preserve">    其他退耕还林支出</t>
  </si>
  <si>
    <t xml:space="preserve">  风沙荒漠治理</t>
  </si>
  <si>
    <t xml:space="preserve">    京津风沙源治理工程建设</t>
  </si>
  <si>
    <t xml:space="preserve">  能源节约利用(款)</t>
  </si>
  <si>
    <t xml:space="preserve">    能源节约利用(项)</t>
  </si>
  <si>
    <t>城乡社区支出</t>
  </si>
  <si>
    <t xml:space="preserve">  城乡社区管理事务</t>
  </si>
  <si>
    <t xml:space="preserve">    城管执法</t>
  </si>
  <si>
    <t xml:space="preserve">    市政公用行业市场监管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</si>
  <si>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</si>
  <si>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</si>
  <si>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</si>
  <si>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</si>
  <si>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</si>
  <si>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</si>
  <si>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</si>
  <si>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</si>
  <si>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</si>
  <si>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</si>
  <si>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</si>
  <si>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</si>
  <si>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</si>
  <si>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</si>
  <si>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</si>
  <si>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</si>
  <si>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</si>
  <si>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稳定农民收入补贴</t>
  </si>
  <si>
    <t xml:space="preserve">    农业生产保险补贴</t>
  </si>
  <si>
    <t xml:space="preserve">    农业组织化与产业化经营</t>
  </si>
  <si>
    <t xml:space="preserve">    农村公益事业</t>
  </si>
  <si>
    <t xml:space="preserve">    农业资源保护与利用</t>
  </si>
  <si>
    <t xml:space="preserve">    农村道路建设</t>
  </si>
  <si>
    <t xml:space="preserve">    其他农业支出</t>
  </si>
  <si>
    <t xml:space="preserve">    森林培育</t>
  </si>
  <si>
    <t xml:space="preserve">    林业技术推广</t>
  </si>
  <si>
    <t xml:space="preserve">    森林资源管理</t>
  </si>
  <si>
    <t xml:space="preserve">    森林生态效益补偿</t>
  </si>
  <si>
    <t xml:space="preserve">    林业执法与监督</t>
  </si>
  <si>
    <t xml:space="preserve">    林业防灾减灾</t>
  </si>
  <si>
    <t xml:space="preserve">  水利</t>
  </si>
  <si>
    <t xml:space="preserve">    水利工程建设</t>
  </si>
  <si>
    <t xml:space="preserve">    水利工程运行与维护</t>
  </si>
  <si>
    <t xml:space="preserve">    水土保持</t>
  </si>
  <si>
    <t xml:space="preserve">    水资源节约管理与保护</t>
  </si>
  <si>
    <t xml:space="preserve">    水质监测</t>
  </si>
  <si>
    <t xml:space="preserve">    防汛</t>
  </si>
  <si>
    <t xml:space="preserve">    抗旱</t>
  </si>
  <si>
    <t xml:space="preserve">    农田水利</t>
  </si>
  <si>
    <t xml:space="preserve">    水资源费安排的支出</t>
  </si>
  <si>
    <t xml:space="preserve">    水利建设移民支出</t>
  </si>
  <si>
    <t xml:space="preserve">    农村人畜饮水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</si>
  <si>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</si>
  <si>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</si>
  <si>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</si>
  <si>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</si>
  <si>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</si>
  <si>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</si>
  <si>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</si>
  <si>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</si>
  <si>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</si>
  <si>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</si>
  <si>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</si>
  <si>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对村民委员会和村党支部的补助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</si>
  <si>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</si>
  <si>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</si>
  <si>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</si>
  <si>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</si>
  <si>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</si>
  <si>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公路改建</t>
  </si>
  <si>
    <t xml:space="preserve">    公路运输管理</t>
  </si>
  <si>
    <t xml:space="preserve">    其他公路水路运输支出</t>
  </si>
  <si>
    <t xml:space="preserve">  石油价格改革对交通运输的补贴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</si>
  <si>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</si>
  <si>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</si>
  <si>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</si>
  <si>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石油价格改革补贴其他支出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</si>
  <si>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</si>
  <si>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</si>
  <si>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</si>
  <si>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车辆购置税其他支出</t>
  </si>
  <si>
    <t xml:space="preserve">  其他交通运输支出(款)</t>
  </si>
  <si>
    <t xml:space="preserve">    其他交通运输支出(项)</t>
  </si>
  <si>
    <t>资源勘探信息等支出</t>
  </si>
  <si>
    <t xml:space="preserve">  安全生产监管</t>
  </si>
  <si>
    <t xml:space="preserve">    其他安全生产监管支出</t>
  </si>
  <si>
    <t xml:space="preserve">  国有资产监管</t>
  </si>
  <si>
    <t xml:space="preserve">    其他国有资产监管支出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</si>
  <si>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</si>
  <si>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</si>
  <si>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</si>
  <si>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</si>
  <si>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其他资源勘探信息等支出(项)</t>
  </si>
  <si>
    <t xml:space="preserve">    技术改造支出</t>
  </si>
  <si>
    <t>商业服务业等支出</t>
  </si>
  <si>
    <t xml:space="preserve">  商业流通事务</t>
  </si>
  <si>
    <t xml:space="preserve">    其他商业流通事务支出</t>
  </si>
  <si>
    <t xml:space="preserve">  旅游业管理与服务支出</t>
  </si>
  <si>
    <t xml:space="preserve">    旅游宣传</t>
  </si>
  <si>
    <t xml:space="preserve">    其他旅游业管理与服务支出</t>
  </si>
  <si>
    <t xml:space="preserve">  涉外发展服务支出</t>
  </si>
  <si>
    <t xml:space="preserve">    其他涉外发展服务支出</t>
  </si>
  <si>
    <t xml:space="preserve">  其他商业服务业等支出(款)</t>
  </si>
  <si>
    <t xml:space="preserve">    其他商业服务业等支出(项)</t>
  </si>
  <si>
    <t>援助其他地区支出</t>
  </si>
  <si>
    <t xml:space="preserve">  其他支出</t>
  </si>
  <si>
    <t xml:space="preserve">    国土资源规划及管理</t>
  </si>
  <si>
    <t xml:space="preserve">    土地资源调查</t>
  </si>
  <si>
    <t xml:space="preserve">  地震事务</t>
  </si>
  <si>
    <t xml:space="preserve">    地震事业机构</t>
  </si>
  <si>
    <t xml:space="preserve">  气象事务</t>
  </si>
  <si>
    <t xml:space="preserve">    其他气象事务支出</t>
  </si>
  <si>
    <t>住房保障支出</t>
  </si>
  <si>
    <t xml:space="preserve">  保障性安居工程支出</t>
  </si>
  <si>
    <t xml:space="preserve">    廉租住房</t>
  </si>
  <si>
    <t xml:space="preserve">    棚户区改造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</si>
  <si>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</si>
  <si>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</si>
  <si>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</si>
  <si>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</si>
  <si>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</si>
  <si>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</si>
  <si>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>粮油物资储备支出</t>
  </si>
  <si>
    <t xml:space="preserve">  粮油事务</t>
  </si>
  <si>
    <t xml:space="preserve">    其他粮油事务支出</t>
  </si>
  <si>
    <t xml:space="preserve">  粮油储备</t>
  </si>
  <si>
    <t xml:space="preserve">    储备粮油补贴支出</t>
  </si>
  <si>
    <t xml:space="preserve">    储备粮(油)库建设</t>
  </si>
  <si>
    <t>国债还本付息支出</t>
  </si>
  <si>
    <t>其他支出(类)</t>
  </si>
  <si>
    <t xml:space="preserve">  其他支出(款)</t>
  </si>
  <si>
    <t xml:space="preserve">    其他支出(项)</t>
  </si>
  <si>
    <t>政府性基金收入合计</t>
  </si>
  <si>
    <t>二、文化体育与传媒支出</t>
  </si>
  <si>
    <t>三、社会保障和就业支出</t>
  </si>
  <si>
    <t>四、节能环保支出</t>
  </si>
  <si>
    <t>五、城乡社区支出</t>
  </si>
  <si>
    <t xml:space="preserve">    国有土地使用权出让收入安排的支出</t>
  </si>
  <si>
    <t xml:space="preserve">    城市公用事业附加安排的支出</t>
  </si>
  <si>
    <t xml:space="preserve">    国有土地收益基金支出</t>
  </si>
  <si>
    <t xml:space="preserve">    农业土地开发资金支出</t>
  </si>
  <si>
    <t xml:space="preserve">    新增建设用地有偿使用费安排的支出</t>
  </si>
  <si>
    <t xml:space="preserve">    城市基础设施配套费安排的支出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</si>
  <si>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污水处理费相关支出</t>
    </r>
  </si>
  <si>
    <t>六、农林水支出</t>
  </si>
  <si>
    <t>七、交通运输支出</t>
  </si>
  <si>
    <t>八、资源勘探电力信息等支出</t>
  </si>
  <si>
    <t>九、商业服务业等支出</t>
  </si>
  <si>
    <t>十、其他支出</t>
  </si>
  <si>
    <t>政府性基金支出合计</t>
  </si>
  <si>
    <t>一、税收收入</t>
  </si>
  <si>
    <t xml:space="preserve">   1、增值税</t>
  </si>
  <si>
    <t>二、非税收入</t>
  </si>
  <si>
    <t xml:space="preserve">   1、专项收入</t>
  </si>
  <si>
    <t xml:space="preserve">   2、行政事业性收费收入</t>
  </si>
  <si>
    <t xml:space="preserve">   3、罚没收入</t>
  </si>
  <si>
    <t xml:space="preserve">   4、国有资本经营收入</t>
  </si>
  <si>
    <t xml:space="preserve">   5、国有资源(资产)有偿使用收入</t>
  </si>
  <si>
    <t>增长%</t>
  </si>
  <si>
    <t>增支</t>
  </si>
  <si>
    <t>2014年决算</t>
  </si>
  <si>
    <t>一、一般公共服务</t>
  </si>
  <si>
    <t>二、国防</t>
  </si>
  <si>
    <t>三、公共安全</t>
  </si>
  <si>
    <t>四、教育</t>
  </si>
  <si>
    <t>五、科学技术</t>
  </si>
  <si>
    <t>六、文化体育与传媒</t>
  </si>
  <si>
    <t>七、社会保障和就业</t>
  </si>
  <si>
    <t>九、节能环保</t>
  </si>
  <si>
    <t>十、城乡社区事务</t>
  </si>
  <si>
    <t>十一、农林水事务</t>
  </si>
  <si>
    <t>十二、交通运输</t>
  </si>
  <si>
    <t>十三、资源勘探电力信息等事务</t>
  </si>
  <si>
    <t>十四、商业服务业等事务</t>
  </si>
  <si>
    <t>十五、金融监管等事务支出</t>
  </si>
  <si>
    <t>十六、援助其他地区支出</t>
  </si>
  <si>
    <t>十八、住房保障支出</t>
  </si>
  <si>
    <t>十九、粮油物资储备事务</t>
  </si>
  <si>
    <t>二十、国债还本付息支出</t>
  </si>
  <si>
    <t>二十一、其他支出</t>
  </si>
  <si>
    <t>一般公共服务</t>
  </si>
  <si>
    <t xml:space="preserve">    其他宣传事务支出</t>
  </si>
  <si>
    <t xml:space="preserve">    其他共产党事务支出</t>
  </si>
  <si>
    <t xml:space="preserve">    其他一般公共服务支出</t>
  </si>
  <si>
    <t>公共安全</t>
  </si>
  <si>
    <r>
      <t xml:space="preserve"> </t>
    </r>
    <r>
      <rPr>
        <sz val="12"/>
        <rFont val="宋体"/>
        <family val="0"/>
      </rPr>
      <t xml:space="preserve">   其他法院支出</t>
    </r>
  </si>
  <si>
    <t>教育</t>
  </si>
  <si>
    <t xml:space="preserve">    其他教育支出</t>
  </si>
  <si>
    <t>科学技术</t>
  </si>
  <si>
    <t>文化体育与传媒</t>
  </si>
  <si>
    <t xml:space="preserve">    艺术表演场所</t>
  </si>
  <si>
    <t xml:space="preserve">    其他文化体育与传媒支出</t>
  </si>
  <si>
    <t>社会保障和就业</t>
  </si>
  <si>
    <r>
      <t xml:space="preserve"> </t>
    </r>
    <r>
      <rPr>
        <sz val="12"/>
        <rFont val="宋体"/>
        <family val="0"/>
      </rPr>
      <t xml:space="preserve">   财政对其他社会保险基金的补助</t>
    </r>
  </si>
  <si>
    <t xml:space="preserve">    流浪乞讨人员救助支出</t>
  </si>
  <si>
    <t xml:space="preserve">    其他农村生活救助</t>
  </si>
  <si>
    <t xml:space="preserve">    中医医院</t>
  </si>
  <si>
    <t xml:space="preserve">    其他计划生育事务支出</t>
  </si>
  <si>
    <t>节能环保</t>
  </si>
  <si>
    <t xml:space="preserve">    能源节约利用</t>
  </si>
  <si>
    <t>城乡社区事务</t>
  </si>
  <si>
    <t xml:space="preserve">    城乡社区规划与管理</t>
  </si>
  <si>
    <t xml:space="preserve">    城乡社区环境卫生</t>
  </si>
  <si>
    <t xml:space="preserve">    建设市场管理与监督</t>
  </si>
  <si>
    <t xml:space="preserve">    其他城乡社区支出</t>
  </si>
  <si>
    <t xml:space="preserve">    森林资源监测</t>
  </si>
  <si>
    <t xml:space="preserve">    其他农林水支出</t>
  </si>
  <si>
    <t>交通运输</t>
  </si>
  <si>
    <t xml:space="preserve">    公共交通运营补助</t>
  </si>
  <si>
    <t>商业服务业等事务</t>
  </si>
  <si>
    <t xml:space="preserve">    其他商业服务业等支出</t>
  </si>
  <si>
    <t>粮油物资储备事务</t>
  </si>
  <si>
    <t xml:space="preserve">    储备粮油补贴</t>
  </si>
  <si>
    <t>其他支出</t>
  </si>
  <si>
    <t xml:space="preserve">    其他支出</t>
  </si>
  <si>
    <t>十六、地震灾后恢复重建支出</t>
  </si>
  <si>
    <t>上级专项转移支付支出合计</t>
  </si>
  <si>
    <t>备 注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</si>
  <si>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</si>
  <si>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二、社会保障和就业支出</t>
  </si>
  <si>
    <t>三、节能环保支出</t>
  </si>
  <si>
    <t>四、城乡社区支出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</si>
  <si>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</si>
  <si>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</si>
  <si>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</si>
  <si>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</si>
  <si>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廉租住房支出</t>
  </si>
  <si>
    <t xml:space="preserve">      支付破产或改制企业职工安置费</t>
  </si>
  <si>
    <t xml:space="preserve">      棚户区改造支出</t>
  </si>
  <si>
    <t xml:space="preserve">      其他国有土地使用权出让收入安排的支出</t>
  </si>
  <si>
    <t xml:space="preserve">      其他城市公用事业附加安排的支出</t>
  </si>
  <si>
    <t>　    征地和拆迁补偿支出</t>
  </si>
  <si>
    <t xml:space="preserve">      其他城市基础设施配套费安排的支出</t>
  </si>
  <si>
    <t>五、农林水支出</t>
  </si>
  <si>
    <t>六、交通运输支出</t>
  </si>
  <si>
    <t>七、资源勘探信息等支出</t>
  </si>
  <si>
    <t>九、其他支出</t>
  </si>
  <si>
    <t xml:space="preserve">    其他政府性基金支出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</si>
  <si>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</si>
  <si>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</si>
  <si>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</si>
  <si>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</si>
  <si>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>支出合计</t>
  </si>
  <si>
    <t>调出资金</t>
  </si>
  <si>
    <t xml:space="preserve">                   其中：向一般公共预算调出资金</t>
  </si>
  <si>
    <t xml:space="preserve">         政府性基金支出总计</t>
  </si>
  <si>
    <t>项       目</t>
  </si>
  <si>
    <t>总        计</t>
  </si>
  <si>
    <t>项          目</t>
  </si>
  <si>
    <t>一、个人缴费收入</t>
  </si>
  <si>
    <t>一、基础养老金支出</t>
  </si>
  <si>
    <t>二、集体补助收入</t>
  </si>
  <si>
    <t>二、个人账户养老金支出</t>
  </si>
  <si>
    <t>三、利息收入</t>
  </si>
  <si>
    <t>三、其他支出</t>
  </si>
  <si>
    <t>五、其他收入</t>
  </si>
  <si>
    <t>六、转移收入</t>
  </si>
  <si>
    <t>四、转移支出</t>
  </si>
  <si>
    <t>七、本年收入小计</t>
  </si>
  <si>
    <t>五、本年支出小计</t>
  </si>
  <si>
    <t>八、上级补助收入</t>
  </si>
  <si>
    <t>六、补助下级支出</t>
  </si>
  <si>
    <t>九、下级上解收入</t>
  </si>
  <si>
    <t>七、上解上级支出</t>
  </si>
  <si>
    <t>十、本年收入合计</t>
  </si>
  <si>
    <t>八、本年支出合计</t>
  </si>
  <si>
    <t>九、本年收支结余</t>
  </si>
  <si>
    <t>十一、上年结余</t>
  </si>
  <si>
    <t>十、年末滚存结余</t>
  </si>
  <si>
    <t>项     目</t>
  </si>
  <si>
    <t xml:space="preserve"> 基金收支情况</t>
  </si>
  <si>
    <t xml:space="preserve">    （一）上年结余</t>
  </si>
  <si>
    <t xml:space="preserve">    （二）本年收入</t>
  </si>
  <si>
    <t xml:space="preserve">         其中：保险费收入</t>
  </si>
  <si>
    <t xml:space="preserve">               利息收入</t>
  </si>
  <si>
    <t xml:space="preserve">               转移收入</t>
  </si>
  <si>
    <t xml:space="preserve">     (三）本年支出</t>
  </si>
  <si>
    <t xml:space="preserve">          其中：养老金支出 </t>
  </si>
  <si>
    <t xml:space="preserve">     (四）本年收支结余</t>
  </si>
  <si>
    <t xml:space="preserve">     (五）本年滚存结余</t>
  </si>
  <si>
    <t>项        目</t>
  </si>
  <si>
    <t>一、本年国有资本经营预算收入</t>
  </si>
  <si>
    <t>一、本年国有资本经营预算支出</t>
  </si>
  <si>
    <t>二、上年结余</t>
  </si>
  <si>
    <t>二、调出资金</t>
  </si>
  <si>
    <t xml:space="preserve">  其中：</t>
  </si>
  <si>
    <t>三、年末结余</t>
  </si>
  <si>
    <t>总     计</t>
  </si>
  <si>
    <t>单 位</t>
  </si>
  <si>
    <t>收入预算</t>
  </si>
  <si>
    <t>支出预算</t>
  </si>
  <si>
    <t>备注</t>
  </si>
  <si>
    <t>合 计</t>
  </si>
  <si>
    <t xml:space="preserve">    其他农村综合改革支出</t>
  </si>
  <si>
    <t xml:space="preserve">  人大事务 </t>
  </si>
  <si>
    <t xml:space="preserve">  政协事务 </t>
  </si>
  <si>
    <t xml:space="preserve">  政府办公厅（室）及相关机构事务 </t>
  </si>
  <si>
    <t xml:space="preserve">  发展与改革事务 </t>
  </si>
  <si>
    <t xml:space="preserve">  统计信息事务 </t>
  </si>
  <si>
    <t xml:space="preserve">  财政事务 </t>
  </si>
  <si>
    <t xml:space="preserve">  审计事务 </t>
  </si>
  <si>
    <t xml:space="preserve">  人力资源事务 </t>
  </si>
  <si>
    <t xml:space="preserve">  纪检监察事务 </t>
  </si>
  <si>
    <t xml:space="preserve">  商贸事务 </t>
  </si>
  <si>
    <t xml:space="preserve">  档案事务 </t>
  </si>
  <si>
    <t xml:space="preserve">  群众团体事务 </t>
  </si>
  <si>
    <t xml:space="preserve">  党委办公厅（室）及相关机构事务 </t>
  </si>
  <si>
    <t xml:space="preserve">  组织事务 </t>
  </si>
  <si>
    <t xml:space="preserve">  宣传事务 </t>
  </si>
  <si>
    <t xml:space="preserve">  统战事务 </t>
  </si>
  <si>
    <t xml:space="preserve">  其他共产党事务支出 </t>
  </si>
  <si>
    <t xml:space="preserve">  其他一般公共服务支出 </t>
  </si>
  <si>
    <t xml:space="preserve">  公安 </t>
  </si>
  <si>
    <t xml:space="preserve">  检察 </t>
  </si>
  <si>
    <t xml:space="preserve">  法院 </t>
  </si>
  <si>
    <t xml:space="preserve">  司法 </t>
  </si>
  <si>
    <t xml:space="preserve">  教育管理事务 </t>
  </si>
  <si>
    <t xml:space="preserve">  普通教育 </t>
  </si>
  <si>
    <t xml:space="preserve">  职业教育 </t>
  </si>
  <si>
    <t xml:space="preserve">  广播电视教育 </t>
  </si>
  <si>
    <t xml:space="preserve">  进修及培训 </t>
  </si>
  <si>
    <t xml:space="preserve">  教育费附加安排的支出 </t>
  </si>
  <si>
    <t xml:space="preserve">  其他教育支出 </t>
  </si>
  <si>
    <t xml:space="preserve">  科学技术管理事务 </t>
  </si>
  <si>
    <t xml:space="preserve">  基础研究 </t>
  </si>
  <si>
    <t xml:space="preserve">  技术研究与开发 </t>
  </si>
  <si>
    <t xml:space="preserve">  科学技术普及 </t>
  </si>
  <si>
    <t xml:space="preserve">  文物 </t>
  </si>
  <si>
    <t xml:space="preserve">  体育 </t>
  </si>
  <si>
    <t xml:space="preserve">  其他文化体育与传媒支出 </t>
  </si>
  <si>
    <t xml:space="preserve">  人力资源和社会保障管理事务 </t>
  </si>
  <si>
    <t xml:space="preserve">  民政管理事务 </t>
  </si>
  <si>
    <t xml:space="preserve">  财政对社会保险基金的补助 </t>
  </si>
  <si>
    <t xml:space="preserve">  企业改革补助 </t>
  </si>
  <si>
    <t xml:space="preserve">  就业补助 </t>
  </si>
  <si>
    <t xml:space="preserve">  抚恤 </t>
  </si>
  <si>
    <t xml:space="preserve">  退役安置 </t>
  </si>
  <si>
    <t xml:space="preserve">  社会福利 </t>
  </si>
  <si>
    <t xml:space="preserve">  残疾人事业 </t>
  </si>
  <si>
    <t xml:space="preserve">  红十字事业 </t>
  </si>
  <si>
    <t xml:space="preserve">  最低生活保障 </t>
  </si>
  <si>
    <t xml:space="preserve">  临时救助 </t>
  </si>
  <si>
    <t xml:space="preserve">  特困人员供养 </t>
  </si>
  <si>
    <t xml:space="preserve">  其他生活救助 </t>
  </si>
  <si>
    <t xml:space="preserve">  公立医院 </t>
  </si>
  <si>
    <t xml:space="preserve">  基层医疗卫生机构 </t>
  </si>
  <si>
    <t xml:space="preserve">  公共卫生 </t>
  </si>
  <si>
    <t xml:space="preserve">  计划生育事务 </t>
  </si>
  <si>
    <t xml:space="preserve">  环境保护管理事务 </t>
  </si>
  <si>
    <t xml:space="preserve">  污染防治 </t>
  </si>
  <si>
    <t xml:space="preserve">  退耕还林 </t>
  </si>
  <si>
    <t xml:space="preserve">  能源节约利用 </t>
  </si>
  <si>
    <t xml:space="preserve">  城乡社区管理事务 </t>
  </si>
  <si>
    <t xml:space="preserve">  城乡社区规划与管理 </t>
  </si>
  <si>
    <t xml:space="preserve">  城乡社区公共设施 </t>
  </si>
  <si>
    <t xml:space="preserve">  城乡社区环境卫生 </t>
  </si>
  <si>
    <t xml:space="preserve">  建设市场管理与监督 </t>
  </si>
  <si>
    <t xml:space="preserve">  其他城乡社区支出 </t>
  </si>
  <si>
    <t xml:space="preserve">  农业 </t>
  </si>
  <si>
    <t xml:space="preserve">  水利 </t>
  </si>
  <si>
    <t xml:space="preserve">  扶贫 </t>
  </si>
  <si>
    <t xml:space="preserve">  农村综合改革 </t>
  </si>
  <si>
    <t xml:space="preserve">  其他农林水支出 </t>
  </si>
  <si>
    <t xml:space="preserve">  公路水路运输 </t>
  </si>
  <si>
    <t xml:space="preserve">  石油价格改革对交通运输的补贴 </t>
  </si>
  <si>
    <t xml:space="preserve">  其他交通运输支出 </t>
  </si>
  <si>
    <t xml:space="preserve">  国有资产监管 </t>
  </si>
  <si>
    <t xml:space="preserve">  支持中小企业发展和管理支出 </t>
  </si>
  <si>
    <t xml:space="preserve">  商业流通事务 </t>
  </si>
  <si>
    <t xml:space="preserve">  旅游业管理与服务支出 </t>
  </si>
  <si>
    <t xml:space="preserve">  其他商业服务业等支出 </t>
  </si>
  <si>
    <t xml:space="preserve">  气象事务 </t>
  </si>
  <si>
    <t xml:space="preserve">  保障性安居工程支出 </t>
  </si>
  <si>
    <t xml:space="preserve">  粮油事务 </t>
  </si>
  <si>
    <t xml:space="preserve">  粮油储备 </t>
  </si>
  <si>
    <t>四、财政补贴收入</t>
  </si>
  <si>
    <t xml:space="preserve">    其中：本级财政补助</t>
  </si>
  <si>
    <t xml:space="preserve">    地质灾害防治</t>
  </si>
  <si>
    <t xml:space="preserve">    农村危房改造</t>
  </si>
  <si>
    <t xml:space="preserve">                 上年结余</t>
  </si>
  <si>
    <t xml:space="preserve">    一般行政管理事务</t>
  </si>
  <si>
    <t xml:space="preserve">    其他职业教育支出</t>
  </si>
  <si>
    <t xml:space="preserve">    污水处理费及对应专项债务收入安排的支出</t>
  </si>
  <si>
    <t>(73)</t>
  </si>
  <si>
    <t>(81)</t>
  </si>
  <si>
    <t>(82)</t>
  </si>
  <si>
    <t xml:space="preserve">    一般行政管理事务</t>
  </si>
  <si>
    <t xml:space="preserve">  港澳台侨事务</t>
  </si>
  <si>
    <t xml:space="preserve">  特殊教育</t>
  </si>
  <si>
    <t xml:space="preserve">    特殊学校教育</t>
  </si>
  <si>
    <t xml:space="preserve">    文化创作与保护</t>
  </si>
  <si>
    <t xml:space="preserve">    机关事业单位基本养老保险基金的补助</t>
  </si>
  <si>
    <r>
      <t xml:space="preserve"> </t>
    </r>
    <r>
      <rPr>
        <sz val="12"/>
        <rFont val="宋体"/>
        <family val="0"/>
      </rPr>
      <t xml:space="preserve">   退役士兵安置</t>
    </r>
  </si>
  <si>
    <t xml:space="preserve">    其他退役安置支出</t>
  </si>
  <si>
    <t xml:space="preserve">    其他退役安置支出</t>
  </si>
  <si>
    <t xml:space="preserve">    老年福利</t>
  </si>
  <si>
    <t xml:space="preserve">  其他社会保障和就业支出</t>
  </si>
  <si>
    <t xml:space="preserve">    其他社会保障和就业支出</t>
  </si>
  <si>
    <t xml:space="preserve">    行政单位医疗</t>
  </si>
  <si>
    <t xml:space="preserve">    行政单位医疗</t>
  </si>
  <si>
    <t xml:space="preserve">    其他行政单位医疗支出</t>
  </si>
  <si>
    <t xml:space="preserve">  中医药</t>
  </si>
  <si>
    <t xml:space="preserve">    中医（民族医）药专项</t>
  </si>
  <si>
    <t xml:space="preserve">    科技转化与推广服务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</si>
  <si>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</si>
  <si>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</si>
  <si>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</si>
  <si>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农业资源保护修复与利用</t>
  </si>
  <si>
    <t xml:space="preserve">    其他农业支出</t>
  </si>
  <si>
    <t xml:space="preserve">    森林培育</t>
  </si>
  <si>
    <t xml:space="preserve">    森林资源管理</t>
  </si>
  <si>
    <t xml:space="preserve">    林业自然保护区</t>
  </si>
  <si>
    <t xml:space="preserve">    林业工程与项目管理</t>
  </si>
  <si>
    <t xml:space="preserve">    大中型水库移民后期扶持专项支出</t>
  </si>
  <si>
    <t xml:space="preserve">    水利建设移民支出</t>
  </si>
  <si>
    <r>
      <t xml:space="preserve"> </t>
    </r>
    <r>
      <rPr>
        <sz val="12"/>
        <rFont val="宋体"/>
        <family val="0"/>
      </rPr>
      <t xml:space="preserve">   社会发展</t>
    </r>
  </si>
  <si>
    <t xml:space="preserve">  车辆购置税支出</t>
  </si>
  <si>
    <t xml:space="preserve">    车辆购置税用于公路等基础设施建设支出</t>
  </si>
  <si>
    <t xml:space="preserve">  涉外发展服务支出</t>
  </si>
  <si>
    <t xml:space="preserve">    其他涉外发展服务支出</t>
  </si>
  <si>
    <t xml:space="preserve">    棚户区改造</t>
  </si>
  <si>
    <t xml:space="preserve">    保障性住房租金补贴</t>
  </si>
  <si>
    <t xml:space="preserve">    城市小学校舍建设</t>
  </si>
  <si>
    <t xml:space="preserve">    艺术表演场所</t>
  </si>
  <si>
    <t xml:space="preserve">    残疾人生活护理</t>
  </si>
  <si>
    <t xml:space="preserve">    其他行政事业单位医疗支出</t>
  </si>
  <si>
    <t xml:space="preserve">    农业结构调整</t>
  </si>
  <si>
    <t xml:space="preserve">    农产品加工</t>
  </si>
  <si>
    <t xml:space="preserve">    国土整治</t>
  </si>
  <si>
    <t xml:space="preserve">    财政对其他基本医疗保险基金的补助</t>
  </si>
  <si>
    <t xml:space="preserve">      用于城乡医疗救助的彩票公益金支出</t>
  </si>
  <si>
    <t xml:space="preserve">      土地开发支出</t>
  </si>
  <si>
    <t xml:space="preserve">      补助被征地农民支出</t>
  </si>
  <si>
    <t xml:space="preserve">      土地出让业务支出</t>
  </si>
  <si>
    <t xml:space="preserve">    新增建设用地使用费安排支出</t>
  </si>
  <si>
    <t>(27)</t>
  </si>
  <si>
    <t>(29)</t>
  </si>
  <si>
    <t>(30)</t>
  </si>
  <si>
    <t>(31)</t>
  </si>
  <si>
    <t>(83)</t>
  </si>
  <si>
    <t>(84)</t>
  </si>
  <si>
    <t>(85)</t>
  </si>
  <si>
    <t>一、本年收入</t>
  </si>
  <si>
    <t>二、上年结余</t>
  </si>
  <si>
    <t>一、一般公共服务支出</t>
  </si>
  <si>
    <t>二、教育支出</t>
  </si>
  <si>
    <t>三、科学技术支出</t>
  </si>
  <si>
    <t>四、文化体育与传媒支出</t>
  </si>
  <si>
    <t>五、社会保障和就业支出</t>
  </si>
  <si>
    <t>七、节能环保支出</t>
  </si>
  <si>
    <t>八、城乡社区支出</t>
  </si>
  <si>
    <t>九、农林水支出</t>
  </si>
  <si>
    <t>十、交通运输支出</t>
  </si>
  <si>
    <t>十一、商业服务业支出</t>
  </si>
  <si>
    <t>一、国家电影事业发展专项资金收入</t>
  </si>
  <si>
    <t>二、城市公用事业附加收入</t>
  </si>
  <si>
    <t>三、国有土地收益基金收入</t>
  </si>
  <si>
    <t>四、农业土地开发资金收入</t>
  </si>
  <si>
    <t>五、国有土地使用权出让收入</t>
  </si>
  <si>
    <t>六、大中型水库移民后期扶持基金收入</t>
  </si>
  <si>
    <t>七、大中型水库库区基金收入</t>
  </si>
  <si>
    <t>八、彩票公益金收入</t>
  </si>
  <si>
    <t>九、城市基础设施配套费收入</t>
  </si>
  <si>
    <t>十、小型水库移民扶助基金收入</t>
  </si>
  <si>
    <t>十一、车辆通行费</t>
  </si>
  <si>
    <t>十二、污水处理费收入</t>
  </si>
  <si>
    <t>十三、其他政府性基金收入</t>
  </si>
  <si>
    <t>(28)</t>
  </si>
  <si>
    <t>(53)</t>
  </si>
  <si>
    <t>(72)</t>
  </si>
  <si>
    <t>(76)</t>
  </si>
  <si>
    <t>(78)</t>
  </si>
  <si>
    <t>(80)</t>
  </si>
  <si>
    <t>一、科学技术支出</t>
  </si>
  <si>
    <t>增长%</t>
  </si>
  <si>
    <t>备注</t>
  </si>
  <si>
    <t xml:space="preserve">                 专项转移支付收入</t>
  </si>
  <si>
    <t xml:space="preserve">                 基金预算收入合计</t>
  </si>
  <si>
    <t>应县教育科技局</t>
  </si>
  <si>
    <t>应县进修学校</t>
  </si>
  <si>
    <t>应县第一中学校</t>
  </si>
  <si>
    <t>应县职业中业技术学校</t>
  </si>
  <si>
    <t>应县机关幼儿园</t>
  </si>
  <si>
    <t>应县第四幼儿园</t>
  </si>
  <si>
    <t>应县第六幼儿园</t>
  </si>
  <si>
    <t>应县第七幼儿园</t>
  </si>
  <si>
    <t>2018年
完成数</t>
  </si>
  <si>
    <t>2018年
执行数</t>
  </si>
  <si>
    <t xml:space="preserve">    专项统计业务</t>
  </si>
  <si>
    <t xml:space="preserve">  港澳华侨事务</t>
  </si>
  <si>
    <t xml:space="preserve">    华侨事务</t>
  </si>
  <si>
    <t xml:space="preserve">  党委办公厅(室)及相关机构事务</t>
  </si>
  <si>
    <t xml:space="preserve">    其他党委办公厅(室)及相关机构事务支出</t>
  </si>
  <si>
    <t xml:space="preserve">    出入境管理</t>
  </si>
  <si>
    <t xml:space="preserve">    信息化建设</t>
  </si>
  <si>
    <t xml:space="preserve">    “两庭”建设</t>
  </si>
  <si>
    <t xml:space="preserve">    行政运行</t>
  </si>
  <si>
    <t xml:space="preserve">    博物馆</t>
  </si>
  <si>
    <t xml:space="preserve">    其他新闻出版广播影视</t>
  </si>
  <si>
    <t xml:space="preserve">  新闻出版广播影视</t>
  </si>
  <si>
    <t xml:space="preserve">  特困人员救助供养</t>
  </si>
  <si>
    <t xml:space="preserve">    农村特困人员救助供养支出</t>
  </si>
  <si>
    <t xml:space="preserve">    财政对企业职工基本养老保险基金的补助</t>
  </si>
  <si>
    <t xml:space="preserve">    财政对城乡居民社会养老保险基金的补助</t>
  </si>
  <si>
    <t xml:space="preserve">  财政对其他社会保险基金的补助</t>
  </si>
  <si>
    <t xml:space="preserve">  财政对基本养老保险基金的补助</t>
  </si>
  <si>
    <t xml:space="preserve">  计划生育事务</t>
  </si>
  <si>
    <t xml:space="preserve">    其他计划生育事务支出</t>
  </si>
  <si>
    <t xml:space="preserve">  行政事业单位医疗</t>
  </si>
  <si>
    <t xml:space="preserve">    财政对城乡居民基本医疗保险基金的补助</t>
  </si>
  <si>
    <t xml:space="preserve">    财政对职工基本医疗保险基金的补助</t>
  </si>
  <si>
    <t xml:space="preserve">  医疗救助</t>
  </si>
  <si>
    <t xml:space="preserve">    小城镇基础设施建设</t>
  </si>
  <si>
    <t xml:space="preserve">    扶贫贷款奖补和贴息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</si>
  <si>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</si>
  <si>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</si>
  <si>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</si>
  <si>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</si>
  <si>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公路建设</t>
  </si>
  <si>
    <t xml:space="preserve">  工业和信息产业监管</t>
  </si>
  <si>
    <t xml:space="preserve">    工业和信息产业支持</t>
  </si>
  <si>
    <t xml:space="preserve">    土地资源利用与保护</t>
  </si>
  <si>
    <t xml:space="preserve"> </t>
  </si>
  <si>
    <t xml:space="preserve">    国土资源社会公益服务</t>
  </si>
  <si>
    <t xml:space="preserve">  物资事务</t>
  </si>
  <si>
    <t xml:space="preserve">    仓库建设</t>
  </si>
  <si>
    <t xml:space="preserve">    财政对其他基本养老保险基金的补助</t>
  </si>
  <si>
    <t xml:space="preserve">  财政对基本医疗保险基金的补助</t>
  </si>
  <si>
    <t xml:space="preserve">  优抚对象医疗</t>
  </si>
  <si>
    <t>十一、债务付息支出</t>
  </si>
  <si>
    <t>八、卫生健康</t>
  </si>
  <si>
    <t>十七、自然资源海洋气象等</t>
  </si>
  <si>
    <t>灾害防治及应急管理支出</t>
  </si>
  <si>
    <t>二十、灾害防治及应急管理支出</t>
  </si>
  <si>
    <t>二十一、国债还本付息支出</t>
  </si>
  <si>
    <t>二十二、其他支出</t>
  </si>
  <si>
    <t>一般公共预算支出合计</t>
  </si>
  <si>
    <t>一般公共预算支出合计</t>
  </si>
  <si>
    <t xml:space="preserve">   一般公共预算收入合计</t>
  </si>
  <si>
    <t xml:space="preserve">    事业运行</t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</si>
  <si>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宗教事务 </t>
    </r>
  </si>
  <si>
    <t xml:space="preserve">  市场监督管理事务</t>
  </si>
  <si>
    <t xml:space="preserve">    药品事务</t>
  </si>
  <si>
    <t xml:space="preserve">  成人教育</t>
  </si>
  <si>
    <t xml:space="preserve">    其他成人教育支出</t>
  </si>
  <si>
    <t xml:space="preserve">  新闻出版电影</t>
  </si>
  <si>
    <t xml:space="preserve">    其他新闻出版电影支出</t>
  </si>
  <si>
    <t xml:space="preserve">  广播电视</t>
  </si>
  <si>
    <t xml:space="preserve">    其他广播电视支出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</si>
  <si>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残疾人就业和扶贫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</si>
  <si>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残疾人生活和护理补贴</t>
    </r>
  </si>
  <si>
    <t xml:space="preserve">  财政对其他社会保险基金的补助</t>
  </si>
  <si>
    <t>卫生健康支出</t>
  </si>
  <si>
    <t xml:space="preserve">  卫生健康管理事务 </t>
  </si>
  <si>
    <t xml:space="preserve">    其他卫生健康管理事务支出</t>
  </si>
  <si>
    <t xml:space="preserve">  优抚对象医疗</t>
  </si>
  <si>
    <t xml:space="preserve">  老龄卫生健康事务</t>
  </si>
  <si>
    <t xml:space="preserve">    老龄卫生健康事务</t>
  </si>
  <si>
    <t xml:space="preserve">  其他卫生健康支出</t>
  </si>
  <si>
    <t xml:space="preserve">    其他卫生健康支出</t>
  </si>
  <si>
    <t xml:space="preserve">    其他退耕还林支出</t>
  </si>
  <si>
    <t xml:space="preserve">  林业和草原 </t>
  </si>
  <si>
    <t xml:space="preserve">    事业机构</t>
  </si>
  <si>
    <t xml:space="preserve">    其他林业和草原支出</t>
  </si>
  <si>
    <r>
      <t xml:space="preserve"> </t>
    </r>
    <r>
      <rPr>
        <sz val="12"/>
        <rFont val="宋体"/>
        <family val="0"/>
      </rPr>
      <t xml:space="preserve">   农村基础设施建设</t>
    </r>
  </si>
  <si>
    <t xml:space="preserve">    农业保险保费补贴</t>
  </si>
  <si>
    <t xml:space="preserve">  普惠金融发展支出</t>
  </si>
  <si>
    <t>农林水支出</t>
  </si>
  <si>
    <t>资源勘探信息等支出</t>
  </si>
  <si>
    <t xml:space="preserve">    技术改造支出</t>
  </si>
  <si>
    <t xml:space="preserve">  其他资源勘探信息等支出</t>
  </si>
  <si>
    <t>金融支出</t>
  </si>
  <si>
    <t xml:space="preserve">  金融部门行政支出</t>
  </si>
  <si>
    <t xml:space="preserve">    事业运行（金融部门行政支出）</t>
  </si>
  <si>
    <t>自然资源海洋气象等支出</t>
  </si>
  <si>
    <t xml:space="preserve">  自然资源事务</t>
  </si>
  <si>
    <t xml:space="preserve">    其他自然资源事务支出</t>
  </si>
  <si>
    <t xml:space="preserve">  应急管理事务</t>
  </si>
  <si>
    <t xml:space="preserve">    安全监管</t>
  </si>
  <si>
    <t xml:space="preserve">  消防事务</t>
  </si>
  <si>
    <t xml:space="preserve">    一般行政管理事务【消防事务】</t>
  </si>
  <si>
    <t xml:space="preserve">  地震事务</t>
  </si>
  <si>
    <t xml:space="preserve">    地震事业机构</t>
  </si>
  <si>
    <r>
      <t xml:space="preserve"> </t>
    </r>
    <r>
      <rPr>
        <sz val="12"/>
        <rFont val="宋体"/>
        <family val="0"/>
      </rPr>
      <t xml:space="preserve">   其他统战事务支出</t>
    </r>
  </si>
  <si>
    <t xml:space="preserve">  文化和旅游</t>
  </si>
  <si>
    <t xml:space="preserve">    其他文化和旅游支出</t>
  </si>
  <si>
    <r>
      <t xml:space="preserve"> </t>
    </r>
    <r>
      <rPr>
        <sz val="12"/>
        <rFont val="宋体"/>
        <family val="0"/>
      </rPr>
      <t xml:space="preserve">   宣传文化发展专项支出</t>
    </r>
  </si>
  <si>
    <t>八、卫生健康</t>
  </si>
  <si>
    <t>十七、自然资源海洋气象等事务</t>
  </si>
  <si>
    <t>一、文化旅游体育与传媒支出</t>
  </si>
  <si>
    <r>
      <t>201</t>
    </r>
    <r>
      <rPr>
        <sz val="12"/>
        <rFont val="宋体"/>
        <family val="0"/>
      </rPr>
      <t>9</t>
    </r>
    <r>
      <rPr>
        <sz val="12"/>
        <rFont val="宋体"/>
        <family val="0"/>
      </rPr>
      <t>年预算数</t>
    </r>
  </si>
  <si>
    <t xml:space="preserve">  其中：惠泽园B区保障性住房经营收益</t>
  </si>
  <si>
    <t xml:space="preserve">        安泰小区保障性住房经营收益</t>
  </si>
  <si>
    <t xml:space="preserve">         书香园建设项目贷款还本付息</t>
  </si>
  <si>
    <r>
      <t>201</t>
    </r>
    <r>
      <rPr>
        <sz val="12"/>
        <rFont val="宋体"/>
        <family val="0"/>
      </rPr>
      <t>9</t>
    </r>
    <r>
      <rPr>
        <sz val="12"/>
        <rFont val="宋体"/>
        <family val="0"/>
      </rPr>
      <t>年
预算数</t>
    </r>
  </si>
  <si>
    <t>六、卫生健康支出</t>
  </si>
  <si>
    <t>十二、自然资源海洋气象支出</t>
  </si>
  <si>
    <t>十三、住房保障支出</t>
  </si>
  <si>
    <t>十四、其他支出</t>
  </si>
  <si>
    <t xml:space="preserve"> 5、2020年财政收入计划（草案）………………………………………………………………………………………………</t>
  </si>
  <si>
    <t xml:space="preserve"> 6、2020年财政支出预算（草案）………………………………………………………………………………………………</t>
  </si>
  <si>
    <t xml:space="preserve"> 7、2020年一般公共预算支出预算表（项级）…………………………………………………………………………………………</t>
  </si>
  <si>
    <t xml:space="preserve"> 8、2020年一般公共预算县本级支出预算表（项级）………………………………………………………………………………………………</t>
  </si>
  <si>
    <t xml:space="preserve"> 9、2020年上级专项转移支付科目支出预算表(草案)………………………………………………………………………………………………</t>
  </si>
  <si>
    <t>10、2020年上级专项转移支付项目支出预算表(草案)……………………………………………………………………………</t>
  </si>
  <si>
    <t>11、2020年政府性基金收入预算（草案）……………………………………………………………………………………………</t>
  </si>
  <si>
    <t>12、2020年政府性基金支出预算（草案）…………………………………………………………………………………………</t>
  </si>
  <si>
    <t>13、2020年企业职工基本养老保险基金预算表（草案）…………………………………………………………………………………………………</t>
  </si>
  <si>
    <t>14、2020年城乡居民基本养老保险基金预算表（草案）……………………………………………………………………………………………</t>
  </si>
  <si>
    <t>15、2020年机关事业养老保险基金预算表（草案）……………………………………………………………………………………</t>
  </si>
  <si>
    <t>17、2020年国有资本经营预算表（草案）…………………………………………………………………………………</t>
  </si>
  <si>
    <t>18、2020年财政专户资金收支预算表（草案）………………………………………………………………………………………………………………………………………………………</t>
  </si>
  <si>
    <t>19、2020年财政存量资金预算表(草案)………………………………………………………………………………………………………………………………………………………</t>
  </si>
  <si>
    <t xml:space="preserve"> 2、2019年一般公共预算支出执行情况表（决算）……………………………………………………………………………………</t>
  </si>
  <si>
    <t xml:space="preserve"> 3、2019年政府性基金收入完成情况表（决算）……………………………………………………………………………………</t>
  </si>
  <si>
    <t xml:space="preserve"> 4、2019年政府性基金支出情况表（决算）……………………………………………………………………………………</t>
  </si>
  <si>
    <t>2019年一般公共预算收入完成情况表（决算）</t>
  </si>
  <si>
    <r>
      <t>201</t>
    </r>
    <r>
      <rPr>
        <sz val="12"/>
        <rFont val="宋体"/>
        <family val="0"/>
      </rPr>
      <t>9</t>
    </r>
    <r>
      <rPr>
        <sz val="12"/>
        <rFont val="宋体"/>
        <family val="0"/>
      </rPr>
      <t>年
预算数</t>
    </r>
  </si>
  <si>
    <t>2019年
完成数</t>
  </si>
  <si>
    <t>二、企业所得税</t>
  </si>
  <si>
    <t>三、个人所得税</t>
  </si>
  <si>
    <t>四、资源税</t>
  </si>
  <si>
    <t>五、城市维护建设税</t>
  </si>
  <si>
    <t>六、房产税</t>
  </si>
  <si>
    <t>七、印花税</t>
  </si>
  <si>
    <t>八、城镇土地使用税</t>
  </si>
  <si>
    <t>九、土地增值税</t>
  </si>
  <si>
    <t>十、车船税</t>
  </si>
  <si>
    <t>十一、耕地占用税</t>
  </si>
  <si>
    <t>十二、契税</t>
  </si>
  <si>
    <t>十三、环保税</t>
  </si>
  <si>
    <t>十四、专项收入</t>
  </si>
  <si>
    <t>十五、行政性收费收入</t>
  </si>
  <si>
    <t>十六、罚没收入</t>
  </si>
  <si>
    <t>十七、国有资本经营收入</t>
  </si>
  <si>
    <t>十八、国有资源(资产)有偿使用收入</t>
  </si>
  <si>
    <t>十九、捐赠收入</t>
  </si>
  <si>
    <t>二十、其他收入</t>
  </si>
  <si>
    <t>为2018年
决算%</t>
  </si>
  <si>
    <t>2019年一般公共预算支出执行情况表（决算）</t>
  </si>
  <si>
    <r>
      <t>201</t>
    </r>
    <r>
      <rPr>
        <sz val="12"/>
        <rFont val="宋体"/>
        <family val="0"/>
      </rPr>
      <t>9</t>
    </r>
    <r>
      <rPr>
        <sz val="12"/>
        <rFont val="宋体"/>
        <family val="0"/>
      </rPr>
      <t>年
调整预算数</t>
    </r>
  </si>
  <si>
    <t>2019年
执行数</t>
  </si>
  <si>
    <t>为2018年
决算%</t>
  </si>
  <si>
    <t xml:space="preserve">  税收事务</t>
  </si>
  <si>
    <t xml:space="preserve">    审计业务</t>
  </si>
  <si>
    <t xml:space="preserve">    其他宣传事务支出</t>
  </si>
  <si>
    <t xml:space="preserve">    其他统战事务支出</t>
  </si>
  <si>
    <t xml:space="preserve">  市场监督管理事务</t>
  </si>
  <si>
    <t xml:space="preserve">    市场监督管理专项</t>
  </si>
  <si>
    <t xml:space="preserve">    标准化管理</t>
  </si>
  <si>
    <t xml:space="preserve">    药品事务</t>
  </si>
  <si>
    <t xml:space="preserve">    事业运行</t>
  </si>
  <si>
    <t xml:space="preserve">    其他市场监督管理事务</t>
  </si>
  <si>
    <t xml:space="preserve">    宗教事务</t>
  </si>
  <si>
    <t xml:space="preserve">    执法办案</t>
  </si>
  <si>
    <t xml:space="preserve">    宣传文化发展专项支出</t>
  </si>
  <si>
    <t xml:space="preserve">    对机关事业单位基本养老保险基金的补助</t>
  </si>
  <si>
    <t xml:space="preserve">  退役军人管理事务</t>
  </si>
  <si>
    <t xml:space="preserve">    其他退役军人事务管理支出</t>
  </si>
  <si>
    <t xml:space="preserve">  医疗保障管理事务</t>
  </si>
  <si>
    <t xml:space="preserve">    其他环境保护管理事务支出</t>
  </si>
  <si>
    <t xml:space="preserve">    退耕还林工程建设</t>
  </si>
  <si>
    <t xml:space="preserve">  能源管理事务</t>
  </si>
  <si>
    <t xml:space="preserve">  其他节能环保支出(款)</t>
  </si>
  <si>
    <t xml:space="preserve">    其他节能环保支出(项)</t>
  </si>
  <si>
    <t xml:space="preserve">  天然林保护</t>
  </si>
  <si>
    <t xml:space="preserve">    停伐补助</t>
  </si>
  <si>
    <t xml:space="preserve">    农业生产支持补贴</t>
  </si>
  <si>
    <t xml:space="preserve">  林业和草原</t>
  </si>
  <si>
    <t xml:space="preserve">    其他林业和草原支出</t>
  </si>
  <si>
    <t xml:space="preserve">    事业机构</t>
  </si>
  <si>
    <t xml:space="preserve">    公路养护</t>
  </si>
  <si>
    <t xml:space="preserve">  金融部门行政支出</t>
  </si>
  <si>
    <t xml:space="preserve">  金融发展支出</t>
  </si>
  <si>
    <t xml:space="preserve">    其他金融发展支出</t>
  </si>
  <si>
    <t>自然资源海洋气象等支出</t>
  </si>
  <si>
    <t xml:space="preserve">  自然资源事务</t>
  </si>
  <si>
    <t xml:space="preserve">    其他自然资源事务支出</t>
  </si>
  <si>
    <t xml:space="preserve">  应急管理事务</t>
  </si>
  <si>
    <t xml:space="preserve">    安全监管</t>
  </si>
  <si>
    <t xml:space="preserve">    应急管理</t>
  </si>
  <si>
    <t xml:space="preserve">  消防事务</t>
  </si>
  <si>
    <t xml:space="preserve">    消防应急救援</t>
  </si>
  <si>
    <t xml:space="preserve">  自然灾害防治</t>
  </si>
  <si>
    <t xml:space="preserve">    地质灾害防治</t>
  </si>
  <si>
    <t xml:space="preserve">    森林草原防灾减灾</t>
  </si>
  <si>
    <t xml:space="preserve">  自然灾害救灾及恢复重建支出</t>
  </si>
  <si>
    <t xml:space="preserve">  地方政府一般债务付息支出</t>
  </si>
  <si>
    <t xml:space="preserve">    地方政府一般债券付息支出</t>
  </si>
  <si>
    <t>2019年政府性基金收入完成情况表（决算）</t>
  </si>
  <si>
    <t>2019年
完成数</t>
  </si>
  <si>
    <t>2019年政府性基金支出执行情况表（决算）</t>
  </si>
  <si>
    <t>2018年
执行数</t>
  </si>
  <si>
    <t>2019年
执行数</t>
  </si>
  <si>
    <r>
      <t>为201</t>
    </r>
    <r>
      <rPr>
        <sz val="12"/>
        <rFont val="宋体"/>
        <family val="0"/>
      </rPr>
      <t>8年
决算%</t>
    </r>
  </si>
  <si>
    <t>2020年一般公共预算收入计划（草案）</t>
  </si>
  <si>
    <t>2019年完成数</t>
  </si>
  <si>
    <r>
      <t>20</t>
    </r>
    <r>
      <rPr>
        <sz val="12"/>
        <rFont val="宋体"/>
        <family val="0"/>
      </rPr>
      <t>20</t>
    </r>
    <r>
      <rPr>
        <sz val="12"/>
        <rFont val="宋体"/>
        <family val="0"/>
      </rPr>
      <t>年预算数</t>
    </r>
  </si>
  <si>
    <t>为2019年完成数%</t>
  </si>
  <si>
    <t xml:space="preserve">   6、捐赠收入</t>
  </si>
  <si>
    <t xml:space="preserve">   7、其他收入</t>
  </si>
  <si>
    <t>2020年一般公共预算支出预算（草案）</t>
  </si>
  <si>
    <t>2020年预算数</t>
  </si>
  <si>
    <t>2020年一般公共预算支出预算表（项级）</t>
  </si>
  <si>
    <t xml:space="preserve">  税收事务</t>
  </si>
  <si>
    <t xml:space="preserve">    华侨事务</t>
  </si>
  <si>
    <t xml:space="preserve">  港澳台事务</t>
  </si>
  <si>
    <t xml:space="preserve">    行政运行</t>
  </si>
  <si>
    <t xml:space="preserve">    市场主体管理</t>
  </si>
  <si>
    <t xml:space="preserve">    机关服务</t>
  </si>
  <si>
    <t xml:space="preserve">    信息化建设</t>
  </si>
  <si>
    <t xml:space="preserve">    执法办案</t>
  </si>
  <si>
    <t xml:space="preserve">    中等职业教育</t>
  </si>
  <si>
    <t xml:space="preserve">    其他进修及培训支出</t>
  </si>
  <si>
    <t xml:space="preserve">    其他民政管理事务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</si>
  <si>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行政事业单位养老支出</t>
    </r>
  </si>
  <si>
    <t xml:space="preserve">    行政单位离退休</t>
  </si>
  <si>
    <r>
      <t xml:space="preserve"> </t>
    </r>
    <r>
      <rPr>
        <sz val="12"/>
        <rFont val="宋体"/>
        <family val="0"/>
      </rPr>
      <t xml:space="preserve">   残疾人康复</t>
    </r>
  </si>
  <si>
    <t xml:space="preserve">  退役军人管理事务</t>
  </si>
  <si>
    <t xml:space="preserve">    其他退役军人事务管理支出</t>
  </si>
  <si>
    <t xml:space="preserve">  自然生态保护</t>
  </si>
  <si>
    <t xml:space="preserve">    农村环境保护</t>
  </si>
  <si>
    <t xml:space="preserve">  天然林保护</t>
  </si>
  <si>
    <t xml:space="preserve">    停伐补助</t>
  </si>
  <si>
    <t xml:space="preserve">  退耕还林 还草</t>
  </si>
  <si>
    <t xml:space="preserve">    其他退耕还林还草支出</t>
  </si>
  <si>
    <t xml:space="preserve">  能源管理事务</t>
  </si>
  <si>
    <t xml:space="preserve">    一般行政管理事务</t>
  </si>
  <si>
    <t xml:space="preserve">    农村社会事业</t>
  </si>
  <si>
    <t xml:space="preserve">    农田建设</t>
  </si>
  <si>
    <t xml:space="preserve">    森林资源培育</t>
  </si>
  <si>
    <t xml:space="preserve">    林业草原防灾减灾</t>
  </si>
  <si>
    <r>
      <t xml:space="preserve"> </t>
    </r>
    <r>
      <rPr>
        <sz val="12"/>
        <rFont val="宋体"/>
        <family val="0"/>
      </rPr>
      <t xml:space="preserve">   中小企业发展专项</t>
    </r>
  </si>
  <si>
    <t xml:space="preserve">  物资事务</t>
  </si>
  <si>
    <t xml:space="preserve">    其他物资事务支出</t>
  </si>
  <si>
    <t>债务付息支出</t>
  </si>
  <si>
    <t xml:space="preserve">  地方政府一般债务付息支出</t>
  </si>
  <si>
    <t>2020年一般公共预算县本级支出预算表（项级）</t>
  </si>
  <si>
    <r>
      <t>20</t>
    </r>
    <r>
      <rPr>
        <sz val="12"/>
        <rFont val="宋体"/>
        <family val="0"/>
      </rPr>
      <t>19</t>
    </r>
    <r>
      <rPr>
        <sz val="12"/>
        <rFont val="宋体"/>
        <family val="0"/>
      </rPr>
      <t>年预算数</t>
    </r>
  </si>
  <si>
    <t xml:space="preserve">  税收事务</t>
  </si>
  <si>
    <r>
      <t xml:space="preserve"> </t>
    </r>
    <r>
      <rPr>
        <sz val="12"/>
        <rFont val="宋体"/>
        <family val="0"/>
      </rPr>
      <t xml:space="preserve">   华侨事务</t>
    </r>
  </si>
  <si>
    <t xml:space="preserve">  行政事业单位养老支出</t>
  </si>
  <si>
    <t xml:space="preserve">  农业农村</t>
  </si>
  <si>
    <t xml:space="preserve">    其他农业农村支出</t>
  </si>
  <si>
    <t>2020年上级专项转移支付科目支出预算表(草案)</t>
  </si>
  <si>
    <t>2020年预算</t>
  </si>
  <si>
    <r>
      <t>201</t>
    </r>
    <r>
      <rPr>
        <sz val="12"/>
        <rFont val="宋体"/>
        <family val="0"/>
      </rPr>
      <t>9</t>
    </r>
    <r>
      <rPr>
        <sz val="12"/>
        <rFont val="宋体"/>
        <family val="0"/>
      </rPr>
      <t>年预算</t>
    </r>
  </si>
  <si>
    <t>2020年上级专项转移支付项目支出预算表(草案)</t>
  </si>
  <si>
    <r>
      <t>20</t>
    </r>
    <r>
      <rPr>
        <sz val="12"/>
        <rFont val="宋体"/>
        <family val="0"/>
      </rPr>
      <t>19</t>
    </r>
    <r>
      <rPr>
        <sz val="12"/>
        <rFont val="宋体"/>
        <family val="0"/>
      </rPr>
      <t>年预算</t>
    </r>
  </si>
  <si>
    <t>2020年政府性基金收入预算（草案）</t>
  </si>
  <si>
    <r>
      <t>2</t>
    </r>
    <r>
      <rPr>
        <sz val="12"/>
        <rFont val="宋体"/>
        <family val="0"/>
      </rPr>
      <t>019年预算数</t>
    </r>
  </si>
  <si>
    <t>2020年政府性基金支出预算（草案）</t>
  </si>
  <si>
    <r>
      <t xml:space="preserve"> </t>
    </r>
    <r>
      <rPr>
        <sz val="12"/>
        <rFont val="宋体"/>
        <family val="0"/>
      </rPr>
      <t xml:space="preserve">     用于红十字事业的彩票公益金支出</t>
    </r>
  </si>
  <si>
    <r>
      <t xml:space="preserve"> </t>
    </r>
    <r>
      <rPr>
        <sz val="12"/>
        <rFont val="宋体"/>
        <family val="0"/>
      </rPr>
      <t xml:space="preserve">     用于残疾人事业的彩票公益金支出</t>
    </r>
  </si>
  <si>
    <t>2020年财政专户资金收支预算表（草案）</t>
  </si>
  <si>
    <t>2020年</t>
  </si>
  <si>
    <r>
      <t>201</t>
    </r>
    <r>
      <rPr>
        <sz val="12"/>
        <rFont val="宋体"/>
        <family val="0"/>
      </rPr>
      <t>9</t>
    </r>
    <r>
      <rPr>
        <sz val="12"/>
        <rFont val="宋体"/>
        <family val="0"/>
      </rPr>
      <t>年</t>
    </r>
  </si>
  <si>
    <t>2020年</t>
  </si>
  <si>
    <t>2019年</t>
  </si>
  <si>
    <t>一、共同财政事权转移支付支出</t>
  </si>
  <si>
    <t xml:space="preserve">      司法</t>
  </si>
  <si>
    <t xml:space="preserve">    2.教育共同财政事权转移支付支出</t>
  </si>
  <si>
    <t xml:space="preserve">      义务教育转移支付</t>
  </si>
  <si>
    <t xml:space="preserve">    3.文化旅游体育与传媒共同财政事权转移支付支出</t>
  </si>
  <si>
    <t xml:space="preserve">    4.社会保障和就业公共财政事权转移支付支出</t>
  </si>
  <si>
    <t xml:space="preserve">      城乡居民最低生活保障</t>
  </si>
  <si>
    <t xml:space="preserve">      机关事业基本养老保险</t>
  </si>
  <si>
    <t xml:space="preserve">      城乡居民基本养老保险</t>
  </si>
  <si>
    <t xml:space="preserve">      其他社会保障和就业</t>
  </si>
  <si>
    <t xml:space="preserve">    5.医疗卫生共同财政事权转移支付支出</t>
  </si>
  <si>
    <t xml:space="preserve">      基本公共卫生服务经费</t>
  </si>
  <si>
    <t xml:space="preserve">      职业教育经费</t>
  </si>
  <si>
    <t xml:space="preserve">      普通高中公用经费</t>
  </si>
  <si>
    <t xml:space="preserve">      公安</t>
  </si>
  <si>
    <t xml:space="preserve">      优抚对象和城乡医疗救助</t>
  </si>
  <si>
    <t xml:space="preserve">      其他医疗卫生支出</t>
  </si>
  <si>
    <t xml:space="preserve">    6.节能环保共同财政事权转移支付支出</t>
  </si>
  <si>
    <t xml:space="preserve">    7.城乡社区共同财政事权转移支付支出</t>
  </si>
  <si>
    <t xml:space="preserve">    8.农林水共同财政事权转移支付支出</t>
  </si>
  <si>
    <t xml:space="preserve">    9.交通运输共同财政事权转移支付支出</t>
  </si>
  <si>
    <t xml:space="preserve">      农田建设支出</t>
  </si>
  <si>
    <t xml:space="preserve">      耕地地力保护</t>
  </si>
  <si>
    <t xml:space="preserve">      农业保险保费补贴</t>
  </si>
  <si>
    <t xml:space="preserve">      林业改革发展资金</t>
  </si>
  <si>
    <t xml:space="preserve">      水利发展资金</t>
  </si>
  <si>
    <t xml:space="preserve">      其他农林水支出</t>
  </si>
  <si>
    <t xml:space="preserve">    10.成品油价格税费改革转移支付支出</t>
  </si>
  <si>
    <t xml:space="preserve">    11.革命老区转移支付补助支出</t>
  </si>
  <si>
    <t xml:space="preserve">    12.贫困地区转移支付支出</t>
  </si>
  <si>
    <t xml:space="preserve">    13.其他一般性转移支付支出</t>
  </si>
  <si>
    <r>
      <t xml:space="preserve">    </t>
    </r>
    <r>
      <rPr>
        <sz val="12"/>
        <rFont val="仿宋_GB2312"/>
        <family val="3"/>
      </rPr>
      <t>1.公共安全共同财政事权转移支付支出</t>
    </r>
  </si>
  <si>
    <t>二、专项补助支出</t>
  </si>
  <si>
    <t xml:space="preserve">    一般公共服务支出</t>
  </si>
  <si>
    <t xml:space="preserve">    公共安全支出</t>
  </si>
  <si>
    <t xml:space="preserve">    教育支出</t>
  </si>
  <si>
    <t xml:space="preserve">    文化旅游体育与传媒支出</t>
  </si>
  <si>
    <t xml:space="preserve">    社会保障和就业支出</t>
  </si>
  <si>
    <t xml:space="preserve">    卫生健康支出</t>
  </si>
  <si>
    <t xml:space="preserve">    节能环保支出</t>
  </si>
  <si>
    <t xml:space="preserve">    农林水支出</t>
  </si>
  <si>
    <t xml:space="preserve">    交通运输</t>
  </si>
  <si>
    <t xml:space="preserve">    资源勘探信息等支出</t>
  </si>
  <si>
    <t xml:space="preserve">    商业服务业等支出</t>
  </si>
  <si>
    <t xml:space="preserve">    自然资源海洋气象等支出</t>
  </si>
  <si>
    <t xml:space="preserve">    住房保障支出</t>
  </si>
  <si>
    <t>2020年城乡居民基本养老保险基金预算表（草案）</t>
  </si>
  <si>
    <t>2019年执行数</t>
  </si>
  <si>
    <t>2019年执行数</t>
  </si>
  <si>
    <t>2020年预算数</t>
  </si>
  <si>
    <t>2020年机关事业养老保险基金预算表（草案）</t>
  </si>
  <si>
    <r>
      <t>201</t>
    </r>
    <r>
      <rPr>
        <sz val="12"/>
        <rFont val="宋体"/>
        <family val="0"/>
      </rPr>
      <t>9</t>
    </r>
    <r>
      <rPr>
        <sz val="12"/>
        <rFont val="宋体"/>
        <family val="0"/>
      </rPr>
      <t>年决算数</t>
    </r>
  </si>
  <si>
    <r>
      <t>20</t>
    </r>
    <r>
      <rPr>
        <sz val="12"/>
        <rFont val="宋体"/>
        <family val="0"/>
      </rPr>
      <t>20</t>
    </r>
    <r>
      <rPr>
        <sz val="12"/>
        <rFont val="宋体"/>
        <family val="0"/>
      </rPr>
      <t>年预算数</t>
    </r>
  </si>
  <si>
    <t>2020年国有资本经营预算表（草案）</t>
  </si>
  <si>
    <r>
      <t>20</t>
    </r>
    <r>
      <rPr>
        <sz val="12"/>
        <rFont val="宋体"/>
        <family val="0"/>
      </rPr>
      <t>20</t>
    </r>
    <r>
      <rPr>
        <sz val="12"/>
        <rFont val="宋体"/>
        <family val="0"/>
      </rPr>
      <t>年
预算数</t>
    </r>
  </si>
  <si>
    <t>2019年
执行数</t>
  </si>
  <si>
    <t>2020年
预算数</t>
  </si>
  <si>
    <t xml:space="preserve">   其中：西北角城中村改造项目付息</t>
  </si>
  <si>
    <t>2020年财政存量资金预算表（草案）</t>
  </si>
  <si>
    <r>
      <t>20</t>
    </r>
    <r>
      <rPr>
        <sz val="12"/>
        <rFont val="宋体"/>
        <family val="0"/>
      </rPr>
      <t>20</t>
    </r>
    <r>
      <rPr>
        <sz val="12"/>
        <rFont val="宋体"/>
        <family val="0"/>
      </rPr>
      <t>年收入预算数</t>
    </r>
  </si>
  <si>
    <t>2020年支出预算数</t>
  </si>
  <si>
    <t xml:space="preserve">        书香园保障性住房经营收益</t>
  </si>
  <si>
    <t xml:space="preserve">    职业高中教育</t>
  </si>
  <si>
    <t xml:space="preserve">   2、企业所得税</t>
  </si>
  <si>
    <t xml:space="preserve">   3、个人所得税</t>
  </si>
  <si>
    <t xml:space="preserve">   4、资源税</t>
  </si>
  <si>
    <t xml:space="preserve">   5、城市维护建设税</t>
  </si>
  <si>
    <t xml:space="preserve">   6、房产税</t>
  </si>
  <si>
    <t xml:space="preserve">   7、印花税</t>
  </si>
  <si>
    <t xml:space="preserve">   8、城镇土地使用税</t>
  </si>
  <si>
    <t xml:space="preserve">   9、土地增值税</t>
  </si>
  <si>
    <t xml:space="preserve">   10、车船税</t>
  </si>
  <si>
    <t xml:space="preserve">   11、耕地占用税</t>
  </si>
  <si>
    <t xml:space="preserve">   12、契税</t>
  </si>
  <si>
    <t xml:space="preserve">   13、环保税</t>
  </si>
  <si>
    <t xml:space="preserve"> 1、2019年一般公共预算收入完成情况表（决算）……………………………………………………………………………………………</t>
  </si>
  <si>
    <t>2020年应县“三公”经费预(决)算公开表</t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</si>
  <si>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单位：万元</t>
    </r>
  </si>
  <si>
    <t>项      目</t>
  </si>
  <si>
    <t>2020年
预算数</t>
  </si>
  <si>
    <t>2019年
预算数</t>
  </si>
  <si>
    <t>说        明</t>
  </si>
  <si>
    <r>
      <t xml:space="preserve">合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计</t>
    </r>
  </si>
  <si>
    <t>全县行政事业预算单位96个，二级预算单位归口纳入一级预算单位。2020年全县“三公”经费预算安排1246万元，比上年预算增长16.56%，增加177万元，增加的主要原因是政法部门更新执法执勤办案公务用车购置费。“三公”经费预算中，公务接待费预算232万元，减少44万元;公务用车购置及运行费预算1014万元(公务用车运行维护费673万元，公务用车购置费341万元)，增加221万元；因公出国经费未安排支出。</t>
  </si>
  <si>
    <t>1、因公出国（境）费用</t>
  </si>
  <si>
    <t>2、公务接待费</t>
  </si>
  <si>
    <t>3、公务用车购置及运行费</t>
  </si>
  <si>
    <t xml:space="preserve">   其中：（1）公务用车运行维护费</t>
  </si>
  <si>
    <t xml:space="preserve">         （2）公务用车购置费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</si>
</sst>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(#,##0\)"/>
    <numFmt numFmtId="177" formatCode="_-* #,##0.00_-;\-* #,##0.00_-;_-* &quot;-&quot;??_-;_-@_-"/>
    <numFmt numFmtId="178" formatCode="_-&quot;$&quot;\ * #,##0_-;_-&quot;$&quot;\ * #,##0\-;_-&quot;$&quot;\ * &quot;-&quot;_-;_-@_-"/>
    <numFmt numFmtId="179" formatCode="_-&quot;$&quot;\ * #,##0.00_-;_-&quot;$&quot;\ * #,##0.00\-;_-&quot;$&quot;\ * &quot;-&quot;??_-;_-@_-"/>
    <numFmt numFmtId="180" formatCode="\$#,##0.00;\(\$#,##0.00\)"/>
    <numFmt numFmtId="181" formatCode="_ &quot;￥&quot;* #,##0_ ;_ &quot;￥&quot;* \-#,##0_ ;_ &quot;￥&quot;* \-_ ;_ @_ "/>
    <numFmt numFmtId="182" formatCode="yy\.mm\.dd"/>
    <numFmt numFmtId="183" formatCode="_ &quot;￥&quot;* #,##0.00_ ;_ &quot;￥&quot;* \-#,##0.00_ ;_ &quot;￥&quot;* \-??_ ;_ @_ "/>
    <numFmt numFmtId="184" formatCode="_-* #,##0_-;\-* #,##0_-;_-* &quot;-&quot;_-;_-@_-"/>
    <numFmt numFmtId="185" formatCode="\$#,##0;\(\$#,##0\)"/>
    <numFmt numFmtId="186" formatCode="#,##0.0_);\(#,##0.0\)"/>
    <numFmt numFmtId="187" formatCode="_(&quot;$&quot;* #,##0.00_);_(&quot;$&quot;* \(#,##0.00\);_(&quot;$&quot;* &quot;-&quot;??_);_(@_)"/>
    <numFmt numFmtId="188" formatCode="&quot;$&quot;#,##0.00_);[Red]\(&quot;$&quot;#,##0.00\)"/>
    <numFmt numFmtId="189" formatCode="&quot;$&quot;\ #,##0.00_-;[Red]&quot;$&quot;\ #,##0.00\-"/>
    <numFmt numFmtId="190" formatCode="&quot;$&quot;\ #,##0_-;[Red]&quot;$&quot;\ #,##0\-"/>
    <numFmt numFmtId="191" formatCode="&quot;$&quot;#,##0_);[Red]\(&quot;$&quot;#,##0\)"/>
    <numFmt numFmtId="192" formatCode="_(&quot;$&quot;* #,##0_);_(&quot;$&quot;* \(#,##0\);_(&quot;$&quot;* &quot;-&quot;_);_(@_)"/>
    <numFmt numFmtId="193" formatCode="0.00_ "/>
    <numFmt numFmtId="194" formatCode="0_ "/>
    <numFmt numFmtId="195" formatCode=";;;"/>
  </numFmts>
  <fonts count="64">
    <font>
      <sz val="12"/>
      <name val="宋体"/>
      <family val="0"/>
    </font>
    <font>
      <b/>
      <sz val="10"/>
      <color indexed="52"/>
      <name val="宋体"/>
      <family val="0"/>
    </font>
    <font>
      <b/>
      <sz val="10"/>
      <color indexed="9"/>
      <name val="宋体"/>
      <family val="0"/>
    </font>
    <font>
      <i/>
      <sz val="10"/>
      <color indexed="23"/>
      <name val="宋体"/>
      <family val="0"/>
    </font>
    <font>
      <sz val="10"/>
      <name val="楷体"/>
      <family val="0"/>
    </font>
    <font>
      <sz val="10"/>
      <color indexed="10"/>
      <name val="宋体"/>
      <family val="0"/>
    </font>
    <font>
      <sz val="10"/>
      <color indexed="52"/>
      <name val="宋体"/>
      <family val="0"/>
    </font>
    <font>
      <sz val="11"/>
      <color indexed="8"/>
      <name val="宋体"/>
      <family val="0"/>
    </font>
    <font>
      <sz val="10"/>
      <color indexed="17"/>
      <name val="宋体"/>
      <family val="0"/>
    </font>
    <font>
      <sz val="11"/>
      <color indexed="17"/>
      <name val="宋体"/>
      <family val="0"/>
    </font>
    <font>
      <b/>
      <sz val="10"/>
      <color indexed="8"/>
      <name val="宋体"/>
      <family val="0"/>
    </font>
    <font>
      <sz val="10"/>
      <name val="Geneva"/>
      <family val="2"/>
    </font>
    <font>
      <sz val="10"/>
      <name val="Helv"/>
      <family val="2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b/>
      <sz val="11"/>
      <color indexed="56"/>
      <name val="宋体"/>
      <family val="0"/>
    </font>
    <font>
      <b/>
      <sz val="14"/>
      <name val="楷体"/>
      <family val="0"/>
    </font>
    <font>
      <b/>
      <sz val="18"/>
      <color indexed="62"/>
      <name val="宋体"/>
      <family val="0"/>
    </font>
    <font>
      <sz val="10"/>
      <color indexed="20"/>
      <name val="宋体"/>
      <family val="0"/>
    </font>
    <font>
      <sz val="10"/>
      <name val="Times New Roman"/>
      <family val="1"/>
    </font>
    <font>
      <sz val="10"/>
      <name val="MS Sans Serif"/>
      <family val="2"/>
    </font>
    <font>
      <sz val="10"/>
      <color indexed="9"/>
      <name val="宋体"/>
      <family val="0"/>
    </font>
    <font>
      <sz val="10"/>
      <name val="Arial"/>
      <family val="2"/>
    </font>
    <font>
      <sz val="10"/>
      <color indexed="60"/>
      <name val="宋体"/>
      <family val="0"/>
    </font>
    <font>
      <b/>
      <sz val="10"/>
      <color indexed="63"/>
      <name val="宋体"/>
      <family val="0"/>
    </font>
    <font>
      <sz val="10"/>
      <color indexed="62"/>
      <name val="宋体"/>
      <family val="0"/>
    </font>
    <font>
      <u val="single"/>
      <sz val="12"/>
      <color indexed="36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sz val="11"/>
      <color indexed="20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sz val="7"/>
      <name val="Small Fonts"/>
      <family val="2"/>
    </font>
    <font>
      <sz val="12"/>
      <color indexed="9"/>
      <name val="Helv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0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28"/>
      <name val="宋体"/>
      <family val="0"/>
    </font>
    <font>
      <sz val="14"/>
      <name val="宋体"/>
      <family val="0"/>
    </font>
    <font>
      <sz val="20"/>
      <name val="黑体"/>
      <family val="0"/>
    </font>
    <font>
      <b/>
      <sz val="22"/>
      <name val="宋体"/>
      <family val="0"/>
    </font>
    <font>
      <sz val="9"/>
      <name val="宋体"/>
      <family val="0"/>
    </font>
    <font>
      <sz val="22"/>
      <name val="宋体"/>
      <family val="0"/>
    </font>
    <font>
      <sz val="11"/>
      <name val="Arial"/>
      <family val="2"/>
    </font>
    <font>
      <sz val="12"/>
      <name val="仿宋_GB2312"/>
      <family val="3"/>
    </font>
    <font>
      <sz val="20"/>
      <name val="方正小标宋简体"/>
      <family val="4"/>
    </font>
    <font>
      <sz val="16"/>
      <name val="宋体"/>
      <family val="0"/>
    </font>
    <font>
      <sz val="12"/>
      <name val="楷体_GB2312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49" fontId="0" fillId="0" borderId="0" applyFont="0" applyFill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2" fillId="0" borderId="0">
      <alignment/>
      <protection locked="0"/>
    </xf>
    <xf numFmtId="0" fontId="29" fillId="21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29" fillId="10" borderId="0" applyNumberFormat="0" applyBorder="0" applyAlignment="0" applyProtection="0"/>
    <xf numFmtId="0" fontId="29" fillId="22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0" fillId="2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29" fillId="10" borderId="0" applyNumberFormat="0" applyBorder="0" applyAlignment="0" applyProtection="0"/>
    <xf numFmtId="0" fontId="29" fillId="19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29" fillId="7" borderId="0" applyNumberFormat="0" applyBorder="0" applyAlignment="0" applyProtection="0"/>
    <xf numFmtId="0" fontId="34" fillId="0" borderId="0">
      <alignment horizontal="center" wrapText="1"/>
      <protection locked="0"/>
    </xf>
    <xf numFmtId="0" fontId="3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76" fontId="21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21" fillId="0" borderId="0">
      <alignment/>
      <protection/>
    </xf>
    <xf numFmtId="15" fontId="22" fillId="0" borderId="0">
      <alignment/>
      <protection/>
    </xf>
    <xf numFmtId="185" fontId="21" fillId="0" borderId="0">
      <alignment/>
      <protection/>
    </xf>
    <xf numFmtId="0" fontId="36" fillId="14" borderId="0" applyNumberFormat="0" applyBorder="0" applyAlignment="0" applyProtection="0"/>
    <xf numFmtId="0" fontId="37" fillId="0" borderId="1" applyNumberFormat="0" applyAlignment="0" applyProtection="0"/>
    <xf numFmtId="0" fontId="37" fillId="0" borderId="2">
      <alignment horizontal="left" vertical="center"/>
      <protection/>
    </xf>
    <xf numFmtId="0" fontId="36" fillId="9" borderId="3" applyNumberFormat="0" applyBorder="0" applyAlignment="0" applyProtection="0"/>
    <xf numFmtId="186" fontId="38" fillId="24" borderId="0">
      <alignment/>
      <protection/>
    </xf>
    <xf numFmtId="186" fontId="42" fillId="25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1" fillId="0" borderId="0">
      <alignment/>
      <protection/>
    </xf>
    <xf numFmtId="37" fontId="41" fillId="0" borderId="0">
      <alignment/>
      <protection/>
    </xf>
    <xf numFmtId="190" fontId="24" fillId="0" borderId="0">
      <alignment/>
      <protection/>
    </xf>
    <xf numFmtId="0" fontId="12" fillId="0" borderId="0">
      <alignment/>
      <protection/>
    </xf>
    <xf numFmtId="14" fontId="34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5" fillId="0" borderId="4">
      <alignment horizontal="center"/>
      <protection/>
    </xf>
    <xf numFmtId="3" fontId="0" fillId="0" borderId="0" applyFont="0" applyFill="0" applyBorder="0" applyAlignment="0" applyProtection="0"/>
    <xf numFmtId="0" fontId="0" fillId="26" borderId="0" applyNumberFormat="0" applyFont="0" applyBorder="0" applyAlignment="0" applyProtection="0"/>
    <xf numFmtId="0" fontId="35" fillId="0" borderId="0" applyNumberFormat="0" applyFill="0" applyBorder="0" applyAlignment="0" applyProtection="0"/>
    <xf numFmtId="0" fontId="39" fillId="27" borderId="5">
      <alignment/>
      <protection locked="0"/>
    </xf>
    <xf numFmtId="0" fontId="40" fillId="0" borderId="0">
      <alignment/>
      <protection/>
    </xf>
    <xf numFmtId="0" fontId="39" fillId="27" borderId="5">
      <alignment/>
      <protection locked="0"/>
    </xf>
    <xf numFmtId="0" fontId="39" fillId="27" borderId="5">
      <alignment/>
      <protection locked="0"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6" applyNumberFormat="0" applyFill="0" applyProtection="0">
      <alignment horizontal="right"/>
    </xf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Protection="0">
      <alignment horizontal="center"/>
    </xf>
    <xf numFmtId="0" fontId="19" fillId="0" borderId="0" applyNumberFormat="0" applyFill="0" applyBorder="0" applyAlignment="0" applyProtection="0"/>
    <xf numFmtId="0" fontId="4" fillId="0" borderId="10" applyNumberFormat="0" applyFill="0" applyProtection="0">
      <alignment horizontal="center"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33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16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" fillId="0" borderId="11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14" borderId="12" applyNumberFormat="0" applyAlignment="0" applyProtection="0"/>
    <xf numFmtId="0" fontId="2" fillId="23" borderId="13" applyNumberFormat="0" applyAlignment="0" applyProtection="0"/>
    <xf numFmtId="0" fontId="3" fillId="0" borderId="0" applyNumberFormat="0" applyFill="0" applyBorder="0" applyAlignment="0" applyProtection="0"/>
    <xf numFmtId="0" fontId="4" fillId="0" borderId="10" applyNumberFormat="0" applyFill="0" applyProtection="0">
      <alignment horizontal="left"/>
    </xf>
    <xf numFmtId="0" fontId="5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33" borderId="0" applyNumberFormat="0" applyBorder="0" applyAlignment="0" applyProtection="0"/>
    <xf numFmtId="182" fontId="24" fillId="0" borderId="10" applyFill="0" applyProtection="0">
      <alignment horizontal="right"/>
    </xf>
    <xf numFmtId="0" fontId="24" fillId="0" borderId="6" applyNumberFormat="0" applyFill="0" applyProtection="0">
      <alignment horizontal="left"/>
    </xf>
    <xf numFmtId="0" fontId="25" fillId="15" borderId="0" applyNumberFormat="0" applyBorder="0" applyAlignment="0" applyProtection="0"/>
    <xf numFmtId="0" fontId="26" fillId="14" borderId="15" applyNumberFormat="0" applyAlignment="0" applyProtection="0"/>
    <xf numFmtId="0" fontId="27" fillId="7" borderId="12" applyNumberFormat="0" applyAlignment="0" applyProtection="0"/>
    <xf numFmtId="1" fontId="24" fillId="0" borderId="10" applyFill="0" applyProtection="0">
      <alignment horizontal="center"/>
    </xf>
    <xf numFmtId="0" fontId="12" fillId="0" borderId="0">
      <alignment/>
      <protection/>
    </xf>
    <xf numFmtId="0" fontId="28" fillId="0" borderId="0" applyNumberFormat="0" applyFill="0" applyBorder="0" applyAlignment="0" applyProtection="0"/>
    <xf numFmtId="0" fontId="2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9" borderId="16" applyNumberFormat="0" applyFont="0" applyAlignment="0" applyProtection="0"/>
    <xf numFmtId="0" fontId="15" fillId="18" borderId="0" applyNumberFormat="0" applyBorder="0" applyAlignment="0" applyProtection="0"/>
    <xf numFmtId="0" fontId="15" fillId="33" borderId="0" applyNumberFormat="0" applyBorder="0" applyAlignment="0" applyProtection="0"/>
    <xf numFmtId="0" fontId="15" fillId="23" borderId="0" applyNumberFormat="0" applyBorder="0" applyAlignment="0" applyProtection="0"/>
    <xf numFmtId="0" fontId="15" fillId="13" borderId="0" applyNumberFormat="0" applyBorder="0" applyAlignment="0" applyProtection="0"/>
    <xf numFmtId="0" fontId="15" fillId="31" borderId="0" applyNumberFormat="0" applyBorder="0" applyAlignment="0" applyProtection="0"/>
    <xf numFmtId="0" fontId="15" fillId="20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3" xfId="0" applyBorder="1" applyAlignment="1">
      <alignment/>
    </xf>
    <xf numFmtId="0" fontId="0" fillId="0" borderId="0" xfId="0" applyAlignment="1">
      <alignment horizontal="right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193" fontId="0" fillId="0" borderId="3" xfId="0" applyNumberFormat="1" applyBorder="1" applyAlignment="1">
      <alignment horizontal="right" vertical="center"/>
    </xf>
    <xf numFmtId="0" fontId="0" fillId="0" borderId="3" xfId="0" applyNumberFormat="1" applyBorder="1" applyAlignment="1">
      <alignment horizontal="right" vertical="center"/>
    </xf>
    <xf numFmtId="0" fontId="50" fillId="0" borderId="0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49" fillId="0" borderId="3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0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horizontal="right"/>
    </xf>
    <xf numFmtId="10" fontId="0" fillId="0" borderId="3" xfId="0" applyNumberFormat="1" applyBorder="1" applyAlignment="1">
      <alignment/>
    </xf>
    <xf numFmtId="0" fontId="49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53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3" fontId="0" fillId="0" borderId="3" xfId="0" applyNumberFormat="1" applyFont="1" applyFill="1" applyBorder="1" applyAlignment="1" applyProtection="1">
      <alignment horizontal="center" vertical="center"/>
      <protection/>
    </xf>
    <xf numFmtId="0" fontId="52" fillId="0" borderId="6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right" vertical="center"/>
    </xf>
    <xf numFmtId="10" fontId="0" fillId="0" borderId="3" xfId="0" applyNumberFormat="1" applyFill="1" applyBorder="1" applyAlignment="1">
      <alignment vertical="center"/>
    </xf>
    <xf numFmtId="0" fontId="0" fillId="0" borderId="3" xfId="0" applyFill="1" applyBorder="1" applyAlignment="1">
      <alignment/>
    </xf>
    <xf numFmtId="0" fontId="0" fillId="0" borderId="0" xfId="0" applyFill="1" applyAlignment="1">
      <alignment/>
    </xf>
    <xf numFmtId="0" fontId="0" fillId="0" borderId="3" xfId="0" applyNumberFormat="1" applyFill="1" applyBorder="1" applyAlignment="1">
      <alignment horizontal="right" vertical="center"/>
    </xf>
    <xf numFmtId="194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10" fontId="0" fillId="0" borderId="3" xfId="0" applyNumberForma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49" fontId="54" fillId="0" borderId="0" xfId="0" applyNumberFormat="1" applyFont="1" applyAlignment="1">
      <alignment horizontal="left" vertical="center"/>
    </xf>
    <xf numFmtId="0" fontId="54" fillId="0" borderId="0" xfId="0" applyFont="1" applyAlignment="1">
      <alignment horizontal="left"/>
    </xf>
    <xf numFmtId="193" fontId="0" fillId="0" borderId="3" xfId="0" applyNumberForma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" fontId="0" fillId="0" borderId="3" xfId="0" applyNumberFormat="1" applyFill="1" applyBorder="1" applyAlignment="1" applyProtection="1">
      <alignment vertical="center"/>
      <protection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 horizontal="right" vertical="center"/>
    </xf>
    <xf numFmtId="0" fontId="5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/>
    </xf>
    <xf numFmtId="0" fontId="0" fillId="0" borderId="3" xfId="0" applyFont="1" applyFill="1" applyBorder="1" applyAlignment="1">
      <alignment horizontal="right" vertical="center"/>
    </xf>
    <xf numFmtId="0" fontId="5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10" fontId="0" fillId="0" borderId="3" xfId="0" applyNumberFormat="1" applyFill="1" applyBorder="1" applyAlignment="1">
      <alignment horizontal="right" vertical="center"/>
    </xf>
    <xf numFmtId="0" fontId="0" fillId="0" borderId="3" xfId="0" applyFill="1" applyBorder="1" applyAlignment="1">
      <alignment horizontal="right"/>
    </xf>
    <xf numFmtId="0" fontId="0" fillId="0" borderId="3" xfId="0" applyFont="1" applyFill="1" applyBorder="1" applyAlignment="1">
      <alignment/>
    </xf>
    <xf numFmtId="10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center" vertical="center" wrapText="1"/>
    </xf>
    <xf numFmtId="3" fontId="0" fillId="0" borderId="3" xfId="0" applyNumberFormat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0" fontId="50" fillId="0" borderId="0" xfId="0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0" fillId="0" borderId="1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54" fillId="0" borderId="0" xfId="0" applyFont="1" applyBorder="1" applyAlignment="1">
      <alignment horizontal="right" vertical="top"/>
    </xf>
    <xf numFmtId="0" fontId="0" fillId="0" borderId="3" xfId="0" applyFont="1" applyFill="1" applyBorder="1" applyAlignment="1">
      <alignment/>
    </xf>
    <xf numFmtId="0" fontId="5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0" fontId="50" fillId="0" borderId="0" xfId="0" applyFont="1" applyFill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3" xfId="0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0" borderId="3" xfId="0" applyNumberFormat="1" applyFont="1" applyFill="1" applyBorder="1" applyAlignment="1" applyProtection="1">
      <alignment vertical="center"/>
      <protection/>
    </xf>
    <xf numFmtId="0" fontId="58" fillId="0" borderId="0" xfId="0" applyFont="1" applyAlignment="1">
      <alignment/>
    </xf>
    <xf numFmtId="3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right" vertical="center"/>
    </xf>
    <xf numFmtId="193" fontId="52" fillId="0" borderId="3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right" vertical="center"/>
    </xf>
    <xf numFmtId="0" fontId="59" fillId="0" borderId="3" xfId="0" applyFont="1" applyFill="1" applyBorder="1" applyAlignment="1">
      <alignment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56" fillId="0" borderId="0" xfId="0" applyFont="1" applyBorder="1" applyAlignment="1">
      <alignment horizontal="center" vertical="top"/>
    </xf>
    <xf numFmtId="0" fontId="56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1" fillId="0" borderId="0" xfId="0" applyFont="1" applyAlignment="1" applyProtection="1">
      <alignment horizontal="center" vertical="center"/>
      <protection locked="0"/>
    </xf>
    <xf numFmtId="0" fontId="61" fillId="0" borderId="0" xfId="0" applyFont="1" applyAlignment="1" applyProtection="1">
      <alignment/>
      <protection locked="0"/>
    </xf>
    <xf numFmtId="0" fontId="62" fillId="0" borderId="0" xfId="0" applyFont="1" applyAlignment="1">
      <alignment/>
    </xf>
    <xf numFmtId="0" fontId="0" fillId="0" borderId="0" xfId="0" applyFont="1" applyBorder="1" applyAlignment="1" applyProtection="1">
      <alignment vertical="center"/>
      <protection locked="0"/>
    </xf>
    <xf numFmtId="0" fontId="63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63" fillId="0" borderId="0" xfId="0" applyFont="1" applyAlignment="1">
      <alignment/>
    </xf>
    <xf numFmtId="0" fontId="51" fillId="0" borderId="3" xfId="0" applyFont="1" applyBorder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/>
      <protection/>
    </xf>
    <xf numFmtId="0" fontId="0" fillId="14" borderId="3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top" wrapText="1"/>
      <protection locked="0"/>
    </xf>
    <xf numFmtId="0" fontId="0" fillId="0" borderId="3" xfId="0" applyFont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left" vertical="center" wrapText="1"/>
      <protection/>
    </xf>
  </cellXfs>
  <cellStyles count="217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3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2" xfId="27"/>
    <cellStyle name="20% - 强调文字颜色 3" xfId="28"/>
    <cellStyle name="20% - 强调文字颜色 4" xfId="29"/>
    <cellStyle name="20% - 强调文字颜色 5" xfId="30"/>
    <cellStyle name="20% - 强调文字颜色 6" xfId="31"/>
    <cellStyle name="20% - 着色 1" xfId="32"/>
    <cellStyle name="20% - 着色 2" xfId="33"/>
    <cellStyle name="20% - 着色 3" xfId="34"/>
    <cellStyle name="20% - 着色 4" xfId="35"/>
    <cellStyle name="20% - 着色 5" xfId="36"/>
    <cellStyle name="20% - 着色 6" xfId="37"/>
    <cellStyle name="40% - 强调文字颜色 1" xfId="38"/>
    <cellStyle name="40% - 强调文字颜色 2" xfId="39"/>
    <cellStyle name="40% - 强调文字颜色 3" xfId="40"/>
    <cellStyle name="40% - 强调文字颜色 4" xfId="41"/>
    <cellStyle name="40% - 强调文字颜色 5" xfId="42"/>
    <cellStyle name="40% - 强调文字颜色 6" xfId="43"/>
    <cellStyle name="40% - 着色 1" xfId="44"/>
    <cellStyle name="40% - 着色 2" xfId="45"/>
    <cellStyle name="40% - 着色 3" xfId="46"/>
    <cellStyle name="40% - 着色 4" xfId="47"/>
    <cellStyle name="40% - 着色 5" xfId="48"/>
    <cellStyle name="40% - 着色 6" xfId="49"/>
    <cellStyle name="60% - 强调文字颜色 1" xfId="50"/>
    <cellStyle name="60% - 强调文字颜色 2" xfId="51"/>
    <cellStyle name="60% - 强调文字颜色 3" xfId="52"/>
    <cellStyle name="60% - 强调文字颜色 4" xfId="53"/>
    <cellStyle name="60% - 强调文字颜色 5" xfId="54"/>
    <cellStyle name="60% - 强调文字颜色 6" xfId="55"/>
    <cellStyle name="60% - 着色 1" xfId="56"/>
    <cellStyle name="60% - 着色 2" xfId="57"/>
    <cellStyle name="60% - 着色 3" xfId="58"/>
    <cellStyle name="60% - 着色 4" xfId="59"/>
    <cellStyle name="60% - 着色 5" xfId="60"/>
    <cellStyle name="60% - 着色 6" xfId="61"/>
    <cellStyle name="6mal" xfId="62"/>
    <cellStyle name="Accent1" xfId="63"/>
    <cellStyle name="Accent1 - 20%" xfId="64"/>
    <cellStyle name="Accent1 - 40%" xfId="65"/>
    <cellStyle name="Accent1 - 60%" xfId="66"/>
    <cellStyle name="Accent2" xfId="67"/>
    <cellStyle name="Accent2 - 20%" xfId="68"/>
    <cellStyle name="Accent2 - 40%" xfId="69"/>
    <cellStyle name="Accent2 - 60%" xfId="70"/>
    <cellStyle name="Accent3" xfId="71"/>
    <cellStyle name="Accent3 - 20%" xfId="72"/>
    <cellStyle name="Accent3 - 40%" xfId="73"/>
    <cellStyle name="Accent3 - 60%" xfId="74"/>
    <cellStyle name="Accent4" xfId="75"/>
    <cellStyle name="Accent4 - 20%" xfId="76"/>
    <cellStyle name="Accent4 - 40%" xfId="77"/>
    <cellStyle name="Accent4 - 60%" xfId="78"/>
    <cellStyle name="Accent5" xfId="79"/>
    <cellStyle name="Accent5 - 20%" xfId="80"/>
    <cellStyle name="Accent5 - 40%" xfId="81"/>
    <cellStyle name="Accent5 - 60%" xfId="82"/>
    <cellStyle name="Accent6" xfId="83"/>
    <cellStyle name="Accent6 - 20%" xfId="84"/>
    <cellStyle name="Accent6 - 40%" xfId="85"/>
    <cellStyle name="Accent6 - 60%" xfId="86"/>
    <cellStyle name="args.style" xfId="87"/>
    <cellStyle name="ColLevel_0" xfId="88"/>
    <cellStyle name="Comma [0]_!!!GO" xfId="89"/>
    <cellStyle name="comma zerodec" xfId="90"/>
    <cellStyle name="Comma_!!!GO" xfId="91"/>
    <cellStyle name="Currency [0]_!!!GO" xfId="92"/>
    <cellStyle name="Currency_!!!GO" xfId="93"/>
    <cellStyle name="Currency1" xfId="94"/>
    <cellStyle name="Date" xfId="95"/>
    <cellStyle name="Dollar (zero dec)" xfId="96"/>
    <cellStyle name="Grey" xfId="97"/>
    <cellStyle name="Header1" xfId="98"/>
    <cellStyle name="Header2" xfId="99"/>
    <cellStyle name="Input [yellow]" xfId="100"/>
    <cellStyle name="Input Cells" xfId="101"/>
    <cellStyle name="Linked Cells" xfId="102"/>
    <cellStyle name="Millares [0]_96 Risk" xfId="103"/>
    <cellStyle name="Millares_96 Risk" xfId="104"/>
    <cellStyle name="Milliers [0]_!!!GO" xfId="105"/>
    <cellStyle name="Milliers_!!!GO" xfId="106"/>
    <cellStyle name="Moneda [0]_96 Risk" xfId="107"/>
    <cellStyle name="Moneda_96 Risk" xfId="108"/>
    <cellStyle name="Mon閠aire [0]_!!!GO" xfId="109"/>
    <cellStyle name="Mon閠aire_!!!GO" xfId="110"/>
    <cellStyle name="New Times Roman" xfId="111"/>
    <cellStyle name="no dec" xfId="112"/>
    <cellStyle name="Normal - Style1" xfId="113"/>
    <cellStyle name="Normal_!!!GO" xfId="114"/>
    <cellStyle name="per.style" xfId="115"/>
    <cellStyle name="Percent [2]" xfId="116"/>
    <cellStyle name="Percent_!!!GO" xfId="117"/>
    <cellStyle name="Pourcentage_pldt" xfId="118"/>
    <cellStyle name="PSChar" xfId="119"/>
    <cellStyle name="PSDate" xfId="120"/>
    <cellStyle name="PSDec" xfId="121"/>
    <cellStyle name="PSHeading" xfId="122"/>
    <cellStyle name="PSInt" xfId="123"/>
    <cellStyle name="PSSpacer" xfId="124"/>
    <cellStyle name="RowLevel_0" xfId="125"/>
    <cellStyle name="sstot" xfId="126"/>
    <cellStyle name="Standard_AREAS" xfId="127"/>
    <cellStyle name="t" xfId="128"/>
    <cellStyle name="t_HVAC Equipment (3)" xfId="129"/>
    <cellStyle name="Percent" xfId="130"/>
    <cellStyle name="捠壿 [0.00]_Region Orders (2)" xfId="131"/>
    <cellStyle name="捠壿_Region Orders (2)" xfId="132"/>
    <cellStyle name="编号" xfId="133"/>
    <cellStyle name="标题" xfId="134"/>
    <cellStyle name="标题 1" xfId="135"/>
    <cellStyle name="标题 2" xfId="136"/>
    <cellStyle name="标题 3" xfId="137"/>
    <cellStyle name="标题 4" xfId="138"/>
    <cellStyle name="标题1" xfId="139"/>
    <cellStyle name="表标题" xfId="140"/>
    <cellStyle name="部门" xfId="141"/>
    <cellStyle name="差" xfId="142"/>
    <cellStyle name="差_2015年部门预算表" xfId="143"/>
    <cellStyle name="差_2015年就业专项资金预算" xfId="144"/>
    <cellStyle name="差_2015年应县人民法院预算表" xfId="145"/>
    <cellStyle name="差_2016年部门预算表" xfId="146"/>
    <cellStyle name="差_2016年部门预算表1" xfId="147"/>
    <cellStyle name="差_2016年劳动部门预算表" xfId="148"/>
    <cellStyle name="差_Book1" xfId="149"/>
    <cellStyle name="差_Book1_1" xfId="150"/>
    <cellStyle name="差_Xl0000038" xfId="151"/>
    <cellStyle name="差_公用事业局2015年部门预算表" xfId="152"/>
    <cellStyle name="差_垃圾处理厂2015年部门预算表" xfId="153"/>
    <cellStyle name="差_卫生局2015年部门预算(财政）重点项目" xfId="154"/>
    <cellStyle name="差_污水处理厂2015年部门预算表400万元" xfId="155"/>
    <cellStyle name="差_县医院" xfId="156"/>
    <cellStyle name="差_园林局2016年部门预算表" xfId="157"/>
    <cellStyle name="差_运管所2016年部门预算表" xfId="158"/>
    <cellStyle name="常规 10" xfId="159"/>
    <cellStyle name="常规 11" xfId="160"/>
    <cellStyle name="常规 14" xfId="161"/>
    <cellStyle name="常规 2" xfId="162"/>
    <cellStyle name="常规 3" xfId="163"/>
    <cellStyle name="常规 4" xfId="164"/>
    <cellStyle name="常规 5" xfId="165"/>
    <cellStyle name="常规 6" xfId="166"/>
    <cellStyle name="常规 7" xfId="167"/>
    <cellStyle name="Hyperlink" xfId="168"/>
    <cellStyle name="分级显示列_1_Book1" xfId="169"/>
    <cellStyle name="分级显示行_1_Book1" xfId="170"/>
    <cellStyle name="好" xfId="171"/>
    <cellStyle name="好_2015年部门预算表" xfId="172"/>
    <cellStyle name="好_2015年就业专项资金预算" xfId="173"/>
    <cellStyle name="好_2015年应县人民法院预算表" xfId="174"/>
    <cellStyle name="好_2016年部门预算表" xfId="175"/>
    <cellStyle name="好_2016年部门预算表1" xfId="176"/>
    <cellStyle name="好_2016年劳动部门预算表" xfId="177"/>
    <cellStyle name="好_Book1" xfId="178"/>
    <cellStyle name="好_Book1_1" xfId="179"/>
    <cellStyle name="好_Xl0000038" xfId="180"/>
    <cellStyle name="好_公用事业局2015年部门预算表" xfId="181"/>
    <cellStyle name="好_垃圾处理厂2015年部门预算表" xfId="182"/>
    <cellStyle name="好_卫生局2015年部门预算(财政）重点项目" xfId="183"/>
    <cellStyle name="好_污水处理厂2015年部门预算表400万元" xfId="184"/>
    <cellStyle name="好_县医院" xfId="185"/>
    <cellStyle name="好_园林局2016年部门预算表" xfId="186"/>
    <cellStyle name="好_运管所2016年部门预算表" xfId="187"/>
    <cellStyle name="汇总" xfId="188"/>
    <cellStyle name="Currency" xfId="189"/>
    <cellStyle name="Currency [0]" xfId="190"/>
    <cellStyle name="计算" xfId="191"/>
    <cellStyle name="检查单元格" xfId="192"/>
    <cellStyle name="解释性文本" xfId="193"/>
    <cellStyle name="借出原因" xfId="194"/>
    <cellStyle name="警告文本" xfId="195"/>
    <cellStyle name="链接单元格" xfId="196"/>
    <cellStyle name="普通_laroux" xfId="197"/>
    <cellStyle name="千分位[0]_laroux" xfId="198"/>
    <cellStyle name="千分位_laroux" xfId="199"/>
    <cellStyle name="千位[0]_ 方正PC" xfId="200"/>
    <cellStyle name="千位_ 方正PC" xfId="201"/>
    <cellStyle name="Comma" xfId="202"/>
    <cellStyle name="Comma [0]" xfId="203"/>
    <cellStyle name="强调 1" xfId="204"/>
    <cellStyle name="强调 2" xfId="205"/>
    <cellStyle name="强调 3" xfId="206"/>
    <cellStyle name="强调文字颜色 1" xfId="207"/>
    <cellStyle name="强调文字颜色 2" xfId="208"/>
    <cellStyle name="强调文字颜色 3" xfId="209"/>
    <cellStyle name="强调文字颜色 4" xfId="210"/>
    <cellStyle name="强调文字颜色 5" xfId="211"/>
    <cellStyle name="强调文字颜色 6" xfId="212"/>
    <cellStyle name="日期" xfId="213"/>
    <cellStyle name="商品名称" xfId="214"/>
    <cellStyle name="适中" xfId="215"/>
    <cellStyle name="输出" xfId="216"/>
    <cellStyle name="输入" xfId="217"/>
    <cellStyle name="数量" xfId="218"/>
    <cellStyle name="样式 1" xfId="219"/>
    <cellStyle name="Followed Hyperlink" xfId="220"/>
    <cellStyle name="昗弨_Pacific Region P&amp;L" xfId="221"/>
    <cellStyle name="寘嬫愗傝 [0.00]_Region Orders (2)" xfId="222"/>
    <cellStyle name="寘嬫愗傝_Region Orders (2)" xfId="223"/>
    <cellStyle name="注释" xfId="224"/>
    <cellStyle name="着色 1" xfId="225"/>
    <cellStyle name="着色 2" xfId="226"/>
    <cellStyle name="着色 3" xfId="227"/>
    <cellStyle name="着色 4" xfId="228"/>
    <cellStyle name="着色 5" xfId="229"/>
    <cellStyle name="着色 6" xfId="2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2"/>
  <sheetViews>
    <sheetView zoomScalePageLayoutView="0" workbookViewId="0" topLeftCell="A1">
      <selection activeCell="B8" sqref="B8"/>
    </sheetView>
  </sheetViews>
  <sheetFormatPr defaultColWidth="9.00390625" defaultRowHeight="14.25"/>
  <cols>
    <col min="1" max="1" width="5.125" style="0" customWidth="1"/>
    <col min="2" max="2" width="110.375" style="0" customWidth="1"/>
    <col min="3" max="3" width="6.375" style="53" customWidth="1"/>
  </cols>
  <sheetData>
    <row r="1" spans="2:3" ht="26.25" customHeight="1">
      <c r="B1" s="108" t="s">
        <v>0</v>
      </c>
      <c r="C1" s="108"/>
    </row>
    <row r="2" spans="2:3" ht="18.75" customHeight="1" hidden="1">
      <c r="B2" s="50"/>
      <c r="C2" s="50"/>
    </row>
    <row r="3" spans="2:3" ht="31.5" customHeight="1">
      <c r="B3" s="51"/>
      <c r="C3" s="50"/>
    </row>
    <row r="4" spans="2:3" ht="23.25" customHeight="1">
      <c r="B4" s="51" t="s">
        <v>1049</v>
      </c>
      <c r="C4" s="52" t="s">
        <v>1</v>
      </c>
    </row>
    <row r="5" spans="2:3" ht="23.25" customHeight="1">
      <c r="B5" s="51" t="s">
        <v>828</v>
      </c>
      <c r="C5" s="52" t="s">
        <v>2</v>
      </c>
    </row>
    <row r="6" spans="2:3" ht="23.25" customHeight="1">
      <c r="B6" s="51" t="s">
        <v>829</v>
      </c>
      <c r="C6" s="52" t="s">
        <v>650</v>
      </c>
    </row>
    <row r="7" spans="2:3" ht="23.25" customHeight="1">
      <c r="B7" s="51" t="s">
        <v>830</v>
      </c>
      <c r="C7" s="52" t="s">
        <v>682</v>
      </c>
    </row>
    <row r="8" spans="2:3" ht="23.25" customHeight="1">
      <c r="B8" s="51" t="s">
        <v>814</v>
      </c>
      <c r="C8" s="52" t="s">
        <v>651</v>
      </c>
    </row>
    <row r="9" spans="2:3" ht="23.25" customHeight="1">
      <c r="B9" s="51" t="s">
        <v>815</v>
      </c>
      <c r="C9" s="52" t="s">
        <v>652</v>
      </c>
    </row>
    <row r="10" spans="2:3" ht="23.25" customHeight="1">
      <c r="B10" s="51" t="s">
        <v>816</v>
      </c>
      <c r="C10" s="52" t="s">
        <v>653</v>
      </c>
    </row>
    <row r="11" spans="2:3" ht="23.25" customHeight="1">
      <c r="B11" s="51" t="s">
        <v>817</v>
      </c>
      <c r="C11" s="52" t="s">
        <v>683</v>
      </c>
    </row>
    <row r="12" spans="2:3" ht="23.25" customHeight="1">
      <c r="B12" s="51" t="s">
        <v>818</v>
      </c>
      <c r="C12" s="52" t="s">
        <v>684</v>
      </c>
    </row>
    <row r="13" spans="2:3" ht="23.25" customHeight="1">
      <c r="B13" s="51" t="s">
        <v>819</v>
      </c>
      <c r="C13" s="52" t="s">
        <v>598</v>
      </c>
    </row>
    <row r="14" spans="2:3" ht="23.25" customHeight="1">
      <c r="B14" s="51" t="s">
        <v>820</v>
      </c>
      <c r="C14" s="52" t="s">
        <v>685</v>
      </c>
    </row>
    <row r="15" spans="2:3" ht="23.25" customHeight="1">
      <c r="B15" s="51" t="s">
        <v>821</v>
      </c>
      <c r="C15" s="52" t="s">
        <v>686</v>
      </c>
    </row>
    <row r="16" spans="2:3" ht="23.25" customHeight="1">
      <c r="B16" s="51" t="s">
        <v>822</v>
      </c>
      <c r="C16" s="52" t="s">
        <v>687</v>
      </c>
    </row>
    <row r="17" spans="2:3" ht="23.25" customHeight="1">
      <c r="B17" s="51" t="s">
        <v>823</v>
      </c>
      <c r="C17" s="52" t="s">
        <v>599</v>
      </c>
    </row>
    <row r="18" spans="2:3" ht="23.25" customHeight="1">
      <c r="B18" s="51" t="s">
        <v>824</v>
      </c>
      <c r="C18" s="52" t="s">
        <v>600</v>
      </c>
    </row>
    <row r="19" spans="2:3" ht="23.25" customHeight="1">
      <c r="B19" s="51" t="s">
        <v>825</v>
      </c>
      <c r="C19" s="52" t="s">
        <v>654</v>
      </c>
    </row>
    <row r="20" spans="2:3" ht="23.25" customHeight="1">
      <c r="B20" s="51" t="s">
        <v>826</v>
      </c>
      <c r="C20" s="52" t="s">
        <v>655</v>
      </c>
    </row>
    <row r="21" spans="2:3" ht="23.25" customHeight="1">
      <c r="B21" s="51" t="s">
        <v>827</v>
      </c>
      <c r="C21" s="52" t="s">
        <v>656</v>
      </c>
    </row>
    <row r="22" spans="2:3" ht="23.25" customHeight="1">
      <c r="B22" s="51"/>
      <c r="C22" s="52"/>
    </row>
  </sheetData>
  <sheetProtection/>
  <mergeCells count="1">
    <mergeCell ref="B1:C1"/>
  </mergeCells>
  <printOptions/>
  <pageMargins left="0.7874015748031497" right="0.5905511811023623" top="0.5905511811023623" bottom="0.5" header="0.3937007874015748" footer="0.4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7">
      <selection activeCell="B11" sqref="B11"/>
    </sheetView>
  </sheetViews>
  <sheetFormatPr defaultColWidth="9.00390625" defaultRowHeight="14.25"/>
  <cols>
    <col min="1" max="1" width="45.625" style="0" customWidth="1"/>
    <col min="2" max="2" width="20.75390625" style="0" customWidth="1"/>
    <col min="3" max="3" width="19.625" style="79" customWidth="1"/>
    <col min="4" max="4" width="19.625" style="0" customWidth="1"/>
    <col min="5" max="5" width="15.875" style="0" customWidth="1"/>
    <col min="6" max="6" width="10.625" style="0" customWidth="1"/>
  </cols>
  <sheetData>
    <row r="1" spans="1:7" ht="36" customHeight="1">
      <c r="A1" s="109" t="s">
        <v>959</v>
      </c>
      <c r="B1" s="109"/>
      <c r="C1" s="109"/>
      <c r="D1" s="109"/>
      <c r="E1" s="109"/>
      <c r="F1" s="95"/>
      <c r="G1" s="95"/>
    </row>
    <row r="2" spans="1:5" ht="14.25" customHeight="1">
      <c r="A2" s="4"/>
      <c r="B2" s="4"/>
      <c r="C2" s="85"/>
      <c r="D2" s="37"/>
      <c r="E2" s="12" t="s">
        <v>3</v>
      </c>
    </row>
    <row r="3" spans="1:5" ht="31.5" customHeight="1">
      <c r="A3" s="3" t="s">
        <v>9</v>
      </c>
      <c r="B3" s="3" t="s">
        <v>960</v>
      </c>
      <c r="C3" s="78" t="s">
        <v>961</v>
      </c>
      <c r="D3" s="9" t="s">
        <v>373</v>
      </c>
      <c r="E3" s="3" t="s">
        <v>6</v>
      </c>
    </row>
    <row r="4" spans="1:5" ht="18" customHeight="1">
      <c r="A4" s="11" t="s">
        <v>376</v>
      </c>
      <c r="B4" s="11">
        <v>161</v>
      </c>
      <c r="C4" s="11">
        <v>143</v>
      </c>
      <c r="D4" s="30">
        <f>(B4-C4)/C4</f>
        <v>0.1258741258741259</v>
      </c>
      <c r="E4" s="5"/>
    </row>
    <row r="5" spans="1:5" ht="18" customHeight="1">
      <c r="A5" s="11" t="s">
        <v>377</v>
      </c>
      <c r="B5" s="11"/>
      <c r="C5" s="11"/>
      <c r="D5" s="30"/>
      <c r="E5" s="5"/>
    </row>
    <row r="6" spans="1:5" ht="18" customHeight="1">
      <c r="A6" s="11" t="s">
        <v>378</v>
      </c>
      <c r="B6" s="11">
        <v>753</v>
      </c>
      <c r="C6" s="11">
        <v>628</v>
      </c>
      <c r="D6" s="30">
        <f aca="true" t="shared" si="0" ref="D6:D25">(B6-C6)/C6</f>
        <v>0.19904458598726116</v>
      </c>
      <c r="E6" s="5"/>
    </row>
    <row r="7" spans="1:5" ht="18" customHeight="1">
      <c r="A7" s="11" t="s">
        <v>379</v>
      </c>
      <c r="B7" s="11">
        <v>4194</v>
      </c>
      <c r="C7" s="11">
        <v>4035</v>
      </c>
      <c r="D7" s="30">
        <f t="shared" si="0"/>
        <v>0.03940520446096654</v>
      </c>
      <c r="E7" s="5"/>
    </row>
    <row r="8" spans="1:5" ht="18" customHeight="1">
      <c r="A8" s="11" t="s">
        <v>380</v>
      </c>
      <c r="B8" s="11"/>
      <c r="C8" s="11"/>
      <c r="D8" s="30"/>
      <c r="E8" s="5"/>
    </row>
    <row r="9" spans="1:5" ht="18" customHeight="1">
      <c r="A9" s="11" t="s">
        <v>381</v>
      </c>
      <c r="B9" s="11">
        <v>353</v>
      </c>
      <c r="C9" s="11">
        <v>309</v>
      </c>
      <c r="D9" s="30">
        <f t="shared" si="0"/>
        <v>0.1423948220064725</v>
      </c>
      <c r="E9" s="5"/>
    </row>
    <row r="10" spans="1:5" ht="18" customHeight="1">
      <c r="A10" s="11" t="s">
        <v>382</v>
      </c>
      <c r="B10" s="11">
        <v>24294</v>
      </c>
      <c r="C10" s="11">
        <v>17076</v>
      </c>
      <c r="D10" s="30">
        <f t="shared" si="0"/>
        <v>0.4226985242445538</v>
      </c>
      <c r="E10" s="5"/>
    </row>
    <row r="11" spans="1:5" ht="18" customHeight="1">
      <c r="A11" s="13" t="s">
        <v>802</v>
      </c>
      <c r="B11" s="11">
        <v>6456</v>
      </c>
      <c r="C11" s="11">
        <v>3808</v>
      </c>
      <c r="D11" s="30">
        <f t="shared" si="0"/>
        <v>0.6953781512605042</v>
      </c>
      <c r="E11" s="5"/>
    </row>
    <row r="12" spans="1:5" ht="18" customHeight="1">
      <c r="A12" s="11" t="s">
        <v>383</v>
      </c>
      <c r="B12" s="11">
        <v>336</v>
      </c>
      <c r="C12" s="11">
        <v>597</v>
      </c>
      <c r="D12" s="30">
        <f t="shared" si="0"/>
        <v>-0.4371859296482412</v>
      </c>
      <c r="E12" s="5"/>
    </row>
    <row r="13" spans="1:5" ht="18" customHeight="1">
      <c r="A13" s="11" t="s">
        <v>384</v>
      </c>
      <c r="B13" s="11">
        <v>36</v>
      </c>
      <c r="C13" s="11">
        <v>36</v>
      </c>
      <c r="D13" s="30">
        <f t="shared" si="0"/>
        <v>0</v>
      </c>
      <c r="E13" s="5"/>
    </row>
    <row r="14" spans="1:5" ht="18" customHeight="1">
      <c r="A14" s="11" t="s">
        <v>385</v>
      </c>
      <c r="B14" s="11">
        <v>19223</v>
      </c>
      <c r="C14" s="11">
        <v>5668</v>
      </c>
      <c r="D14" s="30">
        <f t="shared" si="0"/>
        <v>2.391496118560339</v>
      </c>
      <c r="E14" s="5"/>
    </row>
    <row r="15" spans="1:5" ht="18" customHeight="1">
      <c r="A15" s="11" t="s">
        <v>386</v>
      </c>
      <c r="B15" s="11">
        <v>4249</v>
      </c>
      <c r="C15" s="11">
        <v>640</v>
      </c>
      <c r="D15" s="30">
        <f t="shared" si="0"/>
        <v>5.6390625</v>
      </c>
      <c r="E15" s="5"/>
    </row>
    <row r="16" spans="1:5" ht="18" customHeight="1">
      <c r="A16" s="11" t="s">
        <v>387</v>
      </c>
      <c r="B16" s="11">
        <v>167</v>
      </c>
      <c r="C16" s="11">
        <v>1452</v>
      </c>
      <c r="D16" s="30">
        <f t="shared" si="0"/>
        <v>-0.8849862258953168</v>
      </c>
      <c r="E16" s="5"/>
    </row>
    <row r="17" spans="1:5" ht="18" customHeight="1">
      <c r="A17" s="11" t="s">
        <v>388</v>
      </c>
      <c r="B17" s="11">
        <v>195</v>
      </c>
      <c r="C17" s="11">
        <v>346</v>
      </c>
      <c r="D17" s="30">
        <f t="shared" si="0"/>
        <v>-0.43641618497109824</v>
      </c>
      <c r="E17" s="5"/>
    </row>
    <row r="18" spans="1:5" ht="18" customHeight="1">
      <c r="A18" s="11" t="s">
        <v>389</v>
      </c>
      <c r="B18" s="11"/>
      <c r="C18" s="11"/>
      <c r="D18" s="30"/>
      <c r="E18" s="5"/>
    </row>
    <row r="19" spans="1:5" ht="18" customHeight="1">
      <c r="A19" s="11" t="s">
        <v>430</v>
      </c>
      <c r="B19" s="11"/>
      <c r="C19" s="11"/>
      <c r="D19" s="30"/>
      <c r="E19" s="5"/>
    </row>
    <row r="20" spans="1:5" ht="18" customHeight="1">
      <c r="A20" s="13" t="s">
        <v>803</v>
      </c>
      <c r="B20" s="11"/>
      <c r="C20" s="11">
        <v>90</v>
      </c>
      <c r="D20" s="30">
        <f t="shared" si="0"/>
        <v>-1</v>
      </c>
      <c r="E20" s="5"/>
    </row>
    <row r="21" spans="1:5" ht="18" customHeight="1">
      <c r="A21" s="11" t="s">
        <v>391</v>
      </c>
      <c r="B21" s="11"/>
      <c r="C21" s="11">
        <v>263</v>
      </c>
      <c r="D21" s="30">
        <f t="shared" si="0"/>
        <v>-1</v>
      </c>
      <c r="E21" s="5"/>
    </row>
    <row r="22" spans="1:5" ht="18" customHeight="1">
      <c r="A22" s="11" t="s">
        <v>392</v>
      </c>
      <c r="B22" s="11"/>
      <c r="C22" s="11"/>
      <c r="D22" s="30"/>
      <c r="E22" s="5"/>
    </row>
    <row r="23" spans="1:5" ht="18" customHeight="1">
      <c r="A23" s="11" t="s">
        <v>393</v>
      </c>
      <c r="B23" s="11"/>
      <c r="C23" s="11"/>
      <c r="D23" s="30"/>
      <c r="E23" s="5"/>
    </row>
    <row r="24" spans="1:5" ht="18" customHeight="1">
      <c r="A24" s="11" t="s">
        <v>394</v>
      </c>
      <c r="B24" s="11">
        <v>40</v>
      </c>
      <c r="C24" s="11"/>
      <c r="D24" s="30"/>
      <c r="E24" s="5"/>
    </row>
    <row r="25" spans="1:5" ht="18" customHeight="1">
      <c r="A25" s="7" t="s">
        <v>431</v>
      </c>
      <c r="B25" s="23">
        <f>SUM(B4:B24)</f>
        <v>60457</v>
      </c>
      <c r="C25" s="23">
        <f>SUM(C4:C24)</f>
        <v>35091</v>
      </c>
      <c r="D25" s="30">
        <f t="shared" si="0"/>
        <v>0.7228634122709526</v>
      </c>
      <c r="E25" s="5"/>
    </row>
    <row r="26" ht="18.75" customHeight="1"/>
  </sheetData>
  <sheetProtection/>
  <mergeCells count="1">
    <mergeCell ref="A1:E1"/>
  </mergeCells>
  <printOptions/>
  <pageMargins left="0.7874015748031497" right="0.5905511811023623" top="0.5905511811023623" bottom="0.5905511811023623" header="0.5118110236220472" footer="0.5118110236220472"/>
  <pageSetup firstPageNumber="72" useFirstPageNumber="1" horizontalDpi="600" verticalDpi="600" orientation="landscape" paperSize="9" r:id="rId1"/>
  <headerFooter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pane xSplit="1" ySplit="3" topLeftCell="B3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9.00390625" defaultRowHeight="14.25"/>
  <cols>
    <col min="1" max="1" width="57.00390625" style="0" customWidth="1"/>
    <col min="2" max="2" width="17.375" style="0" customWidth="1"/>
    <col min="3" max="3" width="16.875" style="79" customWidth="1"/>
    <col min="4" max="4" width="16.875" style="0" customWidth="1"/>
    <col min="5" max="5" width="13.625" style="0" customWidth="1"/>
    <col min="6" max="6" width="10.625" style="0" customWidth="1"/>
  </cols>
  <sheetData>
    <row r="1" spans="1:7" ht="36" customHeight="1">
      <c r="A1" s="109" t="s">
        <v>962</v>
      </c>
      <c r="B1" s="109"/>
      <c r="C1" s="109"/>
      <c r="D1" s="109"/>
      <c r="E1" s="109"/>
      <c r="F1" s="95"/>
      <c r="G1" s="95"/>
    </row>
    <row r="2" spans="1:5" ht="18" customHeight="1">
      <c r="A2" s="4"/>
      <c r="B2" s="4"/>
      <c r="C2" s="85"/>
      <c r="D2" s="4"/>
      <c r="E2" s="37" t="s">
        <v>3</v>
      </c>
    </row>
    <row r="3" spans="1:5" ht="31.5" customHeight="1">
      <c r="A3" s="3" t="s">
        <v>9</v>
      </c>
      <c r="B3" s="3" t="s">
        <v>960</v>
      </c>
      <c r="C3" s="78" t="s">
        <v>963</v>
      </c>
      <c r="D3" s="3" t="s">
        <v>373</v>
      </c>
      <c r="E3" s="9" t="s">
        <v>432</v>
      </c>
    </row>
    <row r="4" spans="1:5" ht="20.25" customHeight="1">
      <c r="A4" s="55" t="s">
        <v>974</v>
      </c>
      <c r="B4" s="23">
        <f>SUM(B5,B8,B12:B13,B18,B22:B24,B31:B35)</f>
        <v>52184</v>
      </c>
      <c r="C4" s="23">
        <f>SUM(C5,C8,C12:C13,C18,C22:C24,C31:C35)</f>
        <v>10340</v>
      </c>
      <c r="D4" s="32">
        <f>(B4-C4)/C4</f>
        <v>4.046808510638298</v>
      </c>
      <c r="E4" s="9"/>
    </row>
    <row r="5" spans="1:5" ht="18" customHeight="1">
      <c r="A5" s="100" t="s">
        <v>1005</v>
      </c>
      <c r="B5" s="107">
        <f>B6+B7</f>
        <v>580</v>
      </c>
      <c r="C5" s="107">
        <f>C6+C7</f>
        <v>628</v>
      </c>
      <c r="D5" s="32">
        <f aca="true" t="shared" si="0" ref="D5:D51">(B5-C5)/C5</f>
        <v>-0.07643312101910828</v>
      </c>
      <c r="E5" s="16"/>
    </row>
    <row r="6" spans="1:5" ht="18" customHeight="1">
      <c r="A6" s="13" t="s">
        <v>988</v>
      </c>
      <c r="B6" s="107">
        <v>495</v>
      </c>
      <c r="C6" s="107">
        <v>566</v>
      </c>
      <c r="D6" s="32">
        <f t="shared" si="0"/>
        <v>-0.1254416961130742</v>
      </c>
      <c r="E6" s="16"/>
    </row>
    <row r="7" spans="1:5" ht="18" customHeight="1">
      <c r="A7" s="13" t="s">
        <v>975</v>
      </c>
      <c r="B7" s="107">
        <v>85</v>
      </c>
      <c r="C7" s="107">
        <v>62</v>
      </c>
      <c r="D7" s="32">
        <f t="shared" si="0"/>
        <v>0.3709677419354839</v>
      </c>
      <c r="E7" s="16"/>
    </row>
    <row r="8" spans="1:5" ht="18" customHeight="1">
      <c r="A8" s="13" t="s">
        <v>976</v>
      </c>
      <c r="B8" s="107">
        <f>SUM(B9:B11)</f>
        <v>4184</v>
      </c>
      <c r="C8" s="107">
        <f>SUM(C9:C11)</f>
        <v>3152</v>
      </c>
      <c r="D8" s="32">
        <f t="shared" si="0"/>
        <v>0.32741116751269034</v>
      </c>
      <c r="E8" s="16"/>
    </row>
    <row r="9" spans="1:5" ht="18" customHeight="1">
      <c r="A9" s="13" t="s">
        <v>987</v>
      </c>
      <c r="B9" s="107">
        <v>189</v>
      </c>
      <c r="C9" s="107">
        <v>259</v>
      </c>
      <c r="D9" s="32">
        <f t="shared" si="0"/>
        <v>-0.2702702702702703</v>
      </c>
      <c r="E9" s="16"/>
    </row>
    <row r="10" spans="1:5" ht="18" customHeight="1">
      <c r="A10" s="13" t="s">
        <v>986</v>
      </c>
      <c r="B10" s="107">
        <v>357</v>
      </c>
      <c r="C10" s="107"/>
      <c r="D10" s="32"/>
      <c r="E10" s="16"/>
    </row>
    <row r="11" spans="1:5" ht="18" customHeight="1">
      <c r="A11" s="13" t="s">
        <v>977</v>
      </c>
      <c r="B11" s="107">
        <v>3638</v>
      </c>
      <c r="C11" s="107">
        <v>2893</v>
      </c>
      <c r="D11" s="32">
        <f t="shared" si="0"/>
        <v>0.2575181472519876</v>
      </c>
      <c r="E11" s="16"/>
    </row>
    <row r="12" spans="1:5" ht="18" customHeight="1">
      <c r="A12" s="13" t="s">
        <v>978</v>
      </c>
      <c r="B12" s="107">
        <v>292</v>
      </c>
      <c r="C12" s="107"/>
      <c r="D12" s="32"/>
      <c r="E12" s="16"/>
    </row>
    <row r="13" spans="1:5" ht="18" customHeight="1">
      <c r="A13" s="13" t="s">
        <v>979</v>
      </c>
      <c r="B13" s="107">
        <f>SUM(B14:B17)</f>
        <v>24274</v>
      </c>
      <c r="C13" s="107">
        <f>SUM(C14:C16)</f>
        <v>5136</v>
      </c>
      <c r="D13" s="32">
        <f t="shared" si="0"/>
        <v>3.726246105919003</v>
      </c>
      <c r="E13" s="16"/>
    </row>
    <row r="14" spans="1:5" s="44" customFormat="1" ht="18" customHeight="1">
      <c r="A14" s="13" t="s">
        <v>980</v>
      </c>
      <c r="B14" s="107">
        <v>14826</v>
      </c>
      <c r="C14" s="107"/>
      <c r="D14" s="32"/>
      <c r="E14" s="48"/>
    </row>
    <row r="15" spans="1:5" ht="18" customHeight="1">
      <c r="A15" s="13" t="s">
        <v>981</v>
      </c>
      <c r="B15" s="107">
        <v>1477</v>
      </c>
      <c r="C15" s="107"/>
      <c r="D15" s="32"/>
      <c r="E15" s="16"/>
    </row>
    <row r="16" spans="1:5" ht="18" customHeight="1">
      <c r="A16" s="13" t="s">
        <v>982</v>
      </c>
      <c r="B16" s="107">
        <v>5191</v>
      </c>
      <c r="C16" s="107">
        <v>5136</v>
      </c>
      <c r="D16" s="32">
        <f t="shared" si="0"/>
        <v>0.010708722741433021</v>
      </c>
      <c r="E16" s="16"/>
    </row>
    <row r="17" spans="1:5" ht="18" customHeight="1">
      <c r="A17" s="13" t="s">
        <v>983</v>
      </c>
      <c r="B17" s="107">
        <v>2780</v>
      </c>
      <c r="C17" s="107"/>
      <c r="D17" s="32"/>
      <c r="E17" s="16"/>
    </row>
    <row r="18" spans="1:5" ht="18" customHeight="1">
      <c r="A18" s="13" t="s">
        <v>984</v>
      </c>
      <c r="B18" s="107">
        <v>5873</v>
      </c>
      <c r="C18" s="107"/>
      <c r="D18" s="32"/>
      <c r="E18" s="16"/>
    </row>
    <row r="19" spans="1:5" ht="18" customHeight="1">
      <c r="A19" s="13" t="s">
        <v>985</v>
      </c>
      <c r="B19" s="107">
        <v>1411</v>
      </c>
      <c r="C19" s="107"/>
      <c r="D19" s="32"/>
      <c r="E19" s="16"/>
    </row>
    <row r="20" spans="1:5" ht="18" customHeight="1">
      <c r="A20" s="13" t="s">
        <v>989</v>
      </c>
      <c r="B20" s="107">
        <v>3018</v>
      </c>
      <c r="C20" s="107"/>
      <c r="D20" s="32"/>
      <c r="E20" s="16"/>
    </row>
    <row r="21" spans="1:5" ht="18.75" customHeight="1">
      <c r="A21" s="13" t="s">
        <v>990</v>
      </c>
      <c r="B21" s="107">
        <v>1444</v>
      </c>
      <c r="C21" s="107"/>
      <c r="D21" s="32"/>
      <c r="E21" s="16"/>
    </row>
    <row r="22" spans="1:5" ht="19.5" customHeight="1">
      <c r="A22" s="13" t="s">
        <v>991</v>
      </c>
      <c r="B22" s="107">
        <v>336</v>
      </c>
      <c r="C22" s="107"/>
      <c r="D22" s="32"/>
      <c r="E22" s="16"/>
    </row>
    <row r="23" spans="1:5" ht="19.5" customHeight="1">
      <c r="A23" s="13" t="s">
        <v>992</v>
      </c>
      <c r="B23" s="107">
        <v>36</v>
      </c>
      <c r="C23" s="107">
        <v>36</v>
      </c>
      <c r="D23" s="32">
        <f t="shared" si="0"/>
        <v>0</v>
      </c>
      <c r="E23" s="16"/>
    </row>
    <row r="24" spans="1:5" ht="18" customHeight="1">
      <c r="A24" s="13" t="s">
        <v>993</v>
      </c>
      <c r="B24" s="107">
        <f>SUM(B25:B30)</f>
        <v>14515</v>
      </c>
      <c r="C24" s="107">
        <v>503</v>
      </c>
      <c r="D24" s="32">
        <f t="shared" si="0"/>
        <v>27.856858846918488</v>
      </c>
      <c r="E24" s="16"/>
    </row>
    <row r="25" spans="1:5" ht="19.5" customHeight="1">
      <c r="A25" s="13" t="s">
        <v>995</v>
      </c>
      <c r="B25" s="107">
        <v>4271</v>
      </c>
      <c r="C25" s="107"/>
      <c r="D25" s="32"/>
      <c r="E25" s="16"/>
    </row>
    <row r="26" spans="1:5" ht="19.5" customHeight="1">
      <c r="A26" s="13" t="s">
        <v>996</v>
      </c>
      <c r="B26" s="107">
        <v>5481</v>
      </c>
      <c r="C26" s="107"/>
      <c r="D26" s="32"/>
      <c r="E26" s="16"/>
    </row>
    <row r="27" spans="1:5" ht="19.5" customHeight="1">
      <c r="A27" s="13" t="s">
        <v>997</v>
      </c>
      <c r="B27" s="107">
        <v>1710</v>
      </c>
      <c r="C27" s="107"/>
      <c r="D27" s="32"/>
      <c r="E27" s="16"/>
    </row>
    <row r="28" spans="1:5" ht="19.5" customHeight="1">
      <c r="A28" s="13" t="s">
        <v>998</v>
      </c>
      <c r="B28" s="107">
        <v>1107</v>
      </c>
      <c r="C28" s="107"/>
      <c r="D28" s="32"/>
      <c r="E28" s="16"/>
    </row>
    <row r="29" spans="1:5" ht="19.5" customHeight="1">
      <c r="A29" s="13" t="s">
        <v>999</v>
      </c>
      <c r="B29" s="107">
        <v>1410</v>
      </c>
      <c r="C29" s="107"/>
      <c r="D29" s="32"/>
      <c r="E29" s="16"/>
    </row>
    <row r="30" spans="1:5" ht="19.5" customHeight="1">
      <c r="A30" s="13" t="s">
        <v>1000</v>
      </c>
      <c r="B30" s="107">
        <v>536</v>
      </c>
      <c r="C30" s="107"/>
      <c r="D30" s="32"/>
      <c r="E30" s="16"/>
    </row>
    <row r="31" spans="1:5" ht="19.5" customHeight="1">
      <c r="A31" s="13" t="s">
        <v>994</v>
      </c>
      <c r="B31" s="107">
        <v>98</v>
      </c>
      <c r="C31" s="107"/>
      <c r="D31" s="32"/>
      <c r="E31" s="16"/>
    </row>
    <row r="32" spans="1:5" ht="19.5" customHeight="1">
      <c r="A32" s="13" t="s">
        <v>1001</v>
      </c>
      <c r="B32" s="107">
        <v>40</v>
      </c>
      <c r="C32" s="107">
        <v>40</v>
      </c>
      <c r="D32" s="32">
        <f t="shared" si="0"/>
        <v>0</v>
      </c>
      <c r="E32" s="16"/>
    </row>
    <row r="33" spans="1:5" ht="19.5" customHeight="1">
      <c r="A33" s="13" t="s">
        <v>1002</v>
      </c>
      <c r="B33" s="107">
        <v>654</v>
      </c>
      <c r="C33" s="107">
        <v>600</v>
      </c>
      <c r="D33" s="32">
        <f t="shared" si="0"/>
        <v>0.09</v>
      </c>
      <c r="E33" s="16"/>
    </row>
    <row r="34" spans="1:5" ht="19.5" customHeight="1">
      <c r="A34" s="13" t="s">
        <v>1003</v>
      </c>
      <c r="B34" s="107">
        <v>1220</v>
      </c>
      <c r="C34" s="107">
        <v>245</v>
      </c>
      <c r="D34" s="32">
        <f t="shared" si="0"/>
        <v>3.979591836734694</v>
      </c>
      <c r="E34" s="16"/>
    </row>
    <row r="35" spans="1:5" ht="19.5" customHeight="1">
      <c r="A35" s="13" t="s">
        <v>1004</v>
      </c>
      <c r="B35" s="107">
        <v>82</v>
      </c>
      <c r="C35" s="107"/>
      <c r="D35" s="32"/>
      <c r="E35" s="16"/>
    </row>
    <row r="36" spans="1:5" ht="19.5" customHeight="1">
      <c r="A36" s="13" t="s">
        <v>1006</v>
      </c>
      <c r="B36" s="107">
        <f>SUM(B37:B50)</f>
        <v>8273</v>
      </c>
      <c r="C36" s="107">
        <f>SUM(C37:C50)</f>
        <v>24751</v>
      </c>
      <c r="D36" s="32">
        <f t="shared" si="0"/>
        <v>-0.6657508787523736</v>
      </c>
      <c r="E36" s="16"/>
    </row>
    <row r="37" spans="1:5" ht="19.5" customHeight="1">
      <c r="A37" s="13" t="s">
        <v>1007</v>
      </c>
      <c r="B37" s="107">
        <v>88</v>
      </c>
      <c r="C37" s="107">
        <f>60+8+75</f>
        <v>143</v>
      </c>
      <c r="D37" s="32">
        <f t="shared" si="0"/>
        <v>-0.38461538461538464</v>
      </c>
      <c r="E37" s="16"/>
    </row>
    <row r="38" spans="1:5" ht="19.5" customHeight="1">
      <c r="A38" s="55" t="s">
        <v>1008</v>
      </c>
      <c r="B38" s="107">
        <v>173</v>
      </c>
      <c r="C38" s="107"/>
      <c r="D38" s="32"/>
      <c r="E38" s="16"/>
    </row>
    <row r="39" spans="1:5" ht="19.5" customHeight="1">
      <c r="A39" s="13" t="s">
        <v>1009</v>
      </c>
      <c r="B39" s="107"/>
      <c r="C39" s="107">
        <f>286+597</f>
        <v>883</v>
      </c>
      <c r="D39" s="32">
        <f t="shared" si="0"/>
        <v>-1</v>
      </c>
      <c r="E39" s="16"/>
    </row>
    <row r="40" spans="1:5" ht="19.5" customHeight="1">
      <c r="A40" s="11" t="s">
        <v>1010</v>
      </c>
      <c r="B40" s="107">
        <v>61</v>
      </c>
      <c r="C40" s="107">
        <f>73+236</f>
        <v>309</v>
      </c>
      <c r="D40" s="32">
        <f t="shared" si="0"/>
        <v>-0.8025889967637541</v>
      </c>
      <c r="E40" s="16"/>
    </row>
    <row r="41" spans="1:5" ht="19.5" customHeight="1">
      <c r="A41" s="11" t="s">
        <v>1011</v>
      </c>
      <c r="B41" s="107">
        <v>20</v>
      </c>
      <c r="C41" s="107">
        <f>10785+1155</f>
        <v>11940</v>
      </c>
      <c r="D41" s="32">
        <f t="shared" si="0"/>
        <v>-0.998324958123953</v>
      </c>
      <c r="E41" s="16"/>
    </row>
    <row r="42" spans="1:5" ht="19.5" customHeight="1">
      <c r="A42" s="11" t="s">
        <v>1012</v>
      </c>
      <c r="B42" s="107">
        <v>583</v>
      </c>
      <c r="C42" s="107">
        <f>2346+1461</f>
        <v>3807</v>
      </c>
      <c r="D42" s="32">
        <f t="shared" si="0"/>
        <v>-0.8468610454426058</v>
      </c>
      <c r="E42" s="16"/>
    </row>
    <row r="43" spans="1:5" ht="19.5" customHeight="1">
      <c r="A43" s="11" t="s">
        <v>1013</v>
      </c>
      <c r="B43" s="107"/>
      <c r="C43" s="107">
        <v>597</v>
      </c>
      <c r="D43" s="32">
        <f t="shared" si="0"/>
        <v>-1</v>
      </c>
      <c r="E43" s="16"/>
    </row>
    <row r="44" spans="1:5" ht="19.5" customHeight="1">
      <c r="A44" s="11" t="s">
        <v>1014</v>
      </c>
      <c r="B44" s="107">
        <v>3489</v>
      </c>
      <c r="C44" s="107">
        <v>4920</v>
      </c>
      <c r="D44" s="32">
        <f t="shared" si="0"/>
        <v>-0.29085365853658535</v>
      </c>
      <c r="E44" s="16"/>
    </row>
    <row r="45" spans="1:5" ht="19.5" customHeight="1">
      <c r="A45" s="11" t="s">
        <v>1015</v>
      </c>
      <c r="B45" s="107">
        <v>3457</v>
      </c>
      <c r="C45" s="107"/>
      <c r="D45" s="32"/>
      <c r="E45" s="16"/>
    </row>
    <row r="46" spans="1:5" ht="19.5" customHeight="1">
      <c r="A46" s="11" t="s">
        <v>1016</v>
      </c>
      <c r="B46" s="107">
        <v>167</v>
      </c>
      <c r="C46" s="107">
        <v>1452</v>
      </c>
      <c r="D46" s="32">
        <f t="shared" si="0"/>
        <v>-0.8849862258953168</v>
      </c>
      <c r="E46" s="16"/>
    </row>
    <row r="47" spans="1:5" ht="19.5" customHeight="1">
      <c r="A47" s="11" t="s">
        <v>1017</v>
      </c>
      <c r="B47" s="107">
        <v>195</v>
      </c>
      <c r="C47" s="107">
        <v>346</v>
      </c>
      <c r="D47" s="32">
        <f t="shared" si="0"/>
        <v>-0.43641618497109824</v>
      </c>
      <c r="E47" s="16"/>
    </row>
    <row r="48" spans="1:5" ht="19.5" customHeight="1">
      <c r="A48" s="11" t="s">
        <v>1018</v>
      </c>
      <c r="B48" s="107"/>
      <c r="C48" s="107">
        <v>91</v>
      </c>
      <c r="D48" s="32">
        <f t="shared" si="0"/>
        <v>-1</v>
      </c>
      <c r="E48" s="16"/>
    </row>
    <row r="49" spans="1:5" ht="19.5" customHeight="1">
      <c r="A49" s="11" t="s">
        <v>1019</v>
      </c>
      <c r="B49" s="107"/>
      <c r="C49" s="107">
        <v>263</v>
      </c>
      <c r="D49" s="32">
        <f t="shared" si="0"/>
        <v>-1</v>
      </c>
      <c r="E49" s="16"/>
    </row>
    <row r="50" spans="1:5" ht="19.5" customHeight="1">
      <c r="A50" s="11" t="s">
        <v>429</v>
      </c>
      <c r="B50" s="107">
        <v>40</v>
      </c>
      <c r="C50" s="107"/>
      <c r="D50" s="32"/>
      <c r="E50" s="16"/>
    </row>
    <row r="51" spans="1:5" ht="19.5" customHeight="1">
      <c r="A51" s="7" t="s">
        <v>433</v>
      </c>
      <c r="B51" s="47">
        <f>SUM(B36,B4)</f>
        <v>60457</v>
      </c>
      <c r="C51" s="47">
        <f>SUM(C36,C4)</f>
        <v>35091</v>
      </c>
      <c r="D51" s="32">
        <f t="shared" si="0"/>
        <v>0.7228634122709526</v>
      </c>
      <c r="E51" s="16"/>
    </row>
  </sheetData>
  <sheetProtection/>
  <mergeCells count="1">
    <mergeCell ref="A1:E1"/>
  </mergeCells>
  <printOptions/>
  <pageMargins left="0.7874015748031497" right="0.5905511811023623" top="0.5905511811023623" bottom="0.73" header="0.5118110236220472" footer="0.5118110236220472"/>
  <pageSetup firstPageNumber="73" useFirstPageNumber="1" horizontalDpi="600" verticalDpi="600" orientation="landscape" paperSize="9" r:id="rId1"/>
  <headerFooter alignWithMargins="0"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"/>
  <sheetViews>
    <sheetView showZeros="0" zoomScalePageLayoutView="0" workbookViewId="0" topLeftCell="A1">
      <pane xSplit="1" ySplit="3" topLeftCell="B13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9.00390625" defaultRowHeight="14.25"/>
  <cols>
    <col min="1" max="1" width="50.125" style="0" customWidth="1"/>
    <col min="2" max="2" width="19.00390625" style="0" customWidth="1"/>
    <col min="3" max="3" width="19.00390625" style="79" customWidth="1"/>
    <col min="4" max="4" width="19.00390625" style="0" customWidth="1"/>
    <col min="5" max="5" width="14.125" style="0" customWidth="1"/>
  </cols>
  <sheetData>
    <row r="1" spans="1:7" ht="36" customHeight="1">
      <c r="A1" s="109" t="s">
        <v>964</v>
      </c>
      <c r="B1" s="109"/>
      <c r="C1" s="109"/>
      <c r="D1" s="109"/>
      <c r="E1" s="109"/>
      <c r="F1" s="95"/>
      <c r="G1" s="95"/>
    </row>
    <row r="2" spans="1:5" ht="18.75" customHeight="1">
      <c r="A2" s="4"/>
      <c r="B2" s="4"/>
      <c r="C2" s="85"/>
      <c r="D2" s="4"/>
      <c r="E2" s="12" t="s">
        <v>3</v>
      </c>
    </row>
    <row r="3" spans="1:5" ht="31.5" customHeight="1">
      <c r="A3" s="3" t="s">
        <v>9</v>
      </c>
      <c r="B3" s="9" t="s">
        <v>917</v>
      </c>
      <c r="C3" s="90" t="s">
        <v>965</v>
      </c>
      <c r="D3" s="9" t="s">
        <v>689</v>
      </c>
      <c r="E3" s="9" t="s">
        <v>690</v>
      </c>
    </row>
    <row r="4" spans="1:5" ht="27" customHeight="1">
      <c r="A4" s="94" t="s">
        <v>669</v>
      </c>
      <c r="B4" s="23"/>
      <c r="C4" s="23"/>
      <c r="D4" s="23"/>
      <c r="E4" s="24"/>
    </row>
    <row r="5" spans="1:5" ht="27" customHeight="1">
      <c r="A5" s="56" t="s">
        <v>670</v>
      </c>
      <c r="B5" s="23"/>
      <c r="C5" s="23"/>
      <c r="D5" s="23"/>
      <c r="E5" s="30"/>
    </row>
    <row r="6" spans="1:5" ht="27" customHeight="1">
      <c r="A6" s="56" t="s">
        <v>671</v>
      </c>
      <c r="B6" s="23">
        <v>1500</v>
      </c>
      <c r="C6" s="23">
        <v>1500</v>
      </c>
      <c r="D6" s="30">
        <f>(B6-C6)/C6</f>
        <v>0</v>
      </c>
      <c r="E6" s="30"/>
    </row>
    <row r="7" spans="1:5" ht="27" customHeight="1">
      <c r="A7" s="56" t="s">
        <v>672</v>
      </c>
      <c r="B7" s="23">
        <v>200</v>
      </c>
      <c r="C7" s="23">
        <v>300</v>
      </c>
      <c r="D7" s="30">
        <f>(B7-C7)/C7</f>
        <v>-0.3333333333333333</v>
      </c>
      <c r="E7" s="30"/>
    </row>
    <row r="8" spans="1:5" ht="27" customHeight="1">
      <c r="A8" s="56" t="s">
        <v>673</v>
      </c>
      <c r="B8" s="23">
        <v>14000</v>
      </c>
      <c r="C8" s="23">
        <v>14000</v>
      </c>
      <c r="D8" s="30">
        <f>(B8-C8)/C8</f>
        <v>0</v>
      </c>
      <c r="E8" s="30"/>
    </row>
    <row r="9" spans="1:5" ht="27" customHeight="1">
      <c r="A9" s="56" t="s">
        <v>674</v>
      </c>
      <c r="B9" s="23"/>
      <c r="C9" s="23"/>
      <c r="D9" s="23"/>
      <c r="E9" s="30"/>
    </row>
    <row r="10" spans="1:5" ht="27" customHeight="1">
      <c r="A10" s="56" t="s">
        <v>675</v>
      </c>
      <c r="B10" s="23"/>
      <c r="C10" s="23"/>
      <c r="D10" s="23"/>
      <c r="E10" s="24"/>
    </row>
    <row r="11" spans="1:5" ht="27" customHeight="1">
      <c r="A11" s="56" t="s">
        <v>676</v>
      </c>
      <c r="B11" s="23"/>
      <c r="C11" s="23"/>
      <c r="D11" s="23"/>
      <c r="E11" s="24"/>
    </row>
    <row r="12" spans="1:5" ht="27" customHeight="1">
      <c r="A12" s="56" t="s">
        <v>677</v>
      </c>
      <c r="B12" s="23">
        <v>300</v>
      </c>
      <c r="C12" s="23">
        <v>200</v>
      </c>
      <c r="D12" s="30">
        <f>(B12-C12)/C12</f>
        <v>0.5</v>
      </c>
      <c r="E12" s="30"/>
    </row>
    <row r="13" spans="1:5" ht="27" customHeight="1">
      <c r="A13" s="56" t="s">
        <v>678</v>
      </c>
      <c r="B13" s="23"/>
      <c r="C13" s="23"/>
      <c r="D13" s="23"/>
      <c r="E13" s="24"/>
    </row>
    <row r="14" spans="1:5" ht="27" customHeight="1">
      <c r="A14" s="56" t="s">
        <v>679</v>
      </c>
      <c r="B14" s="23"/>
      <c r="C14" s="23"/>
      <c r="D14" s="23"/>
      <c r="E14" s="24"/>
    </row>
    <row r="15" spans="1:5" ht="27" customHeight="1">
      <c r="A15" s="56" t="s">
        <v>680</v>
      </c>
      <c r="B15" s="23"/>
      <c r="C15" s="23"/>
      <c r="D15" s="23"/>
      <c r="E15" s="30"/>
    </row>
    <row r="16" spans="1:5" ht="27" customHeight="1">
      <c r="A16" s="56" t="s">
        <v>681</v>
      </c>
      <c r="B16" s="23"/>
      <c r="C16" s="23"/>
      <c r="D16" s="23"/>
      <c r="E16" s="30"/>
    </row>
    <row r="17" spans="1:5" ht="27" customHeight="1">
      <c r="A17" s="55" t="s">
        <v>692</v>
      </c>
      <c r="B17" s="86">
        <f>SUM(B4:B16)</f>
        <v>16000</v>
      </c>
      <c r="C17" s="86">
        <f>SUM(C4:C16)</f>
        <v>16000</v>
      </c>
      <c r="D17" s="30">
        <f>(B17-C17)/C17</f>
        <v>0</v>
      </c>
      <c r="E17" s="30"/>
    </row>
    <row r="18" spans="1:5" ht="27" customHeight="1">
      <c r="A18" s="55" t="s">
        <v>691</v>
      </c>
      <c r="B18" s="23">
        <v>653</v>
      </c>
      <c r="C18" s="23">
        <v>654</v>
      </c>
      <c r="D18" s="30">
        <f>(B18-C18)/C18</f>
        <v>-0.0015290519877675841</v>
      </c>
      <c r="E18" s="30"/>
    </row>
    <row r="19" spans="1:5" ht="27" customHeight="1">
      <c r="A19" s="55" t="s">
        <v>594</v>
      </c>
      <c r="B19" s="23">
        <v>4760</v>
      </c>
      <c r="C19" s="23">
        <v>9592</v>
      </c>
      <c r="D19" s="30">
        <f>(B19-C19)/C19</f>
        <v>-0.5037531276063386</v>
      </c>
      <c r="E19" s="30"/>
    </row>
    <row r="20" spans="1:5" ht="27" customHeight="1">
      <c r="A20" s="38" t="s">
        <v>347</v>
      </c>
      <c r="B20" s="86">
        <f>SUM(B17:B19)</f>
        <v>21413</v>
      </c>
      <c r="C20" s="86">
        <f>SUM(C17:C19)</f>
        <v>26246</v>
      </c>
      <c r="D20" s="30">
        <f>(B20-C20)/C20</f>
        <v>-0.1841423455002667</v>
      </c>
      <c r="E20" s="30"/>
    </row>
  </sheetData>
  <sheetProtection/>
  <mergeCells count="1">
    <mergeCell ref="A1:E1"/>
  </mergeCells>
  <printOptions/>
  <pageMargins left="0.7874015748031497" right="0.5905511811023623" top="0.5905511811023623" bottom="0.81" header="0.5118110236220472" footer="0.5118110236220472"/>
  <pageSetup firstPageNumber="76" useFirstPageNumber="1" horizontalDpi="600" verticalDpi="600" orientation="landscape" paperSize="9" r:id="rId1"/>
  <headerFooter alignWithMargins="0"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44"/>
  <sheetViews>
    <sheetView showZeros="0" workbookViewId="0" topLeftCell="A1">
      <pane xSplit="1" ySplit="3" topLeftCell="B37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A4" sqref="A4:IV44"/>
    </sheetView>
  </sheetViews>
  <sheetFormatPr defaultColWidth="9.00390625" defaultRowHeight="14.25"/>
  <cols>
    <col min="1" max="1" width="51.375" style="0" customWidth="1"/>
    <col min="2" max="2" width="18.00390625" style="0" customWidth="1"/>
    <col min="3" max="3" width="18.00390625" style="79" customWidth="1"/>
    <col min="4" max="4" width="18.00390625" style="0" customWidth="1"/>
    <col min="5" max="5" width="16.00390625" style="0" customWidth="1"/>
  </cols>
  <sheetData>
    <row r="1" spans="1:5" ht="51" customHeight="1">
      <c r="A1" s="109" t="s">
        <v>966</v>
      </c>
      <c r="B1" s="109"/>
      <c r="C1" s="109"/>
      <c r="D1" s="109"/>
      <c r="E1" s="109"/>
    </row>
    <row r="2" spans="1:5" ht="23.25" customHeight="1">
      <c r="A2" s="4"/>
      <c r="B2" s="4"/>
      <c r="C2" s="85"/>
      <c r="D2" s="4"/>
      <c r="E2" s="12" t="s">
        <v>3</v>
      </c>
    </row>
    <row r="3" spans="1:5" ht="31.5" customHeight="1">
      <c r="A3" s="3" t="s">
        <v>9</v>
      </c>
      <c r="B3" s="3" t="s">
        <v>917</v>
      </c>
      <c r="C3" s="78" t="s">
        <v>805</v>
      </c>
      <c r="D3" s="9" t="s">
        <v>373</v>
      </c>
      <c r="E3" s="3" t="s">
        <v>6</v>
      </c>
    </row>
    <row r="4" spans="1:5" ht="21.75" customHeight="1">
      <c r="A4" s="94" t="s">
        <v>804</v>
      </c>
      <c r="B4" s="39">
        <v>10</v>
      </c>
      <c r="C4" s="39"/>
      <c r="D4" s="70"/>
      <c r="E4" s="5"/>
    </row>
    <row r="5" spans="1:5" ht="21.75" customHeight="1">
      <c r="A5" s="94" t="s">
        <v>434</v>
      </c>
      <c r="B5" s="39">
        <v>480</v>
      </c>
      <c r="C5" s="39"/>
      <c r="D5" s="70"/>
      <c r="E5" s="5"/>
    </row>
    <row r="6" spans="1:5" ht="21.75" customHeight="1">
      <c r="A6" s="94" t="s">
        <v>435</v>
      </c>
      <c r="B6" s="39"/>
      <c r="C6" s="39"/>
      <c r="D6" s="70"/>
      <c r="E6" s="5"/>
    </row>
    <row r="7" spans="1:5" ht="21.75" customHeight="1">
      <c r="A7" s="94" t="s">
        <v>436</v>
      </c>
      <c r="B7" s="97">
        <f>SUM(,B8,B19,B21,B25,B24,B26,B28)</f>
        <v>20706</v>
      </c>
      <c r="C7" s="97">
        <f>SUM(,C8,C19,C21,C25,C24,C26,C28)</f>
        <v>25534</v>
      </c>
      <c r="D7" s="70">
        <f>(B7-C7)/C7</f>
        <v>-0.18908122503328895</v>
      </c>
      <c r="E7" s="5"/>
    </row>
    <row r="8" spans="1:5" ht="21.75" customHeight="1">
      <c r="A8" s="94" t="s">
        <v>352</v>
      </c>
      <c r="B8" s="97">
        <f>SUM(B9:B18)</f>
        <v>17999</v>
      </c>
      <c r="C8" s="97">
        <f>SUM(C9:C18)</f>
        <v>22941</v>
      </c>
      <c r="D8" s="70">
        <f aca="true" t="shared" si="0" ref="D8:D44">(B8-C8)/C8</f>
        <v>-0.21542216991412755</v>
      </c>
      <c r="E8" s="5"/>
    </row>
    <row r="9" spans="1:5" ht="21.75" customHeight="1">
      <c r="A9" s="94" t="s">
        <v>437</v>
      </c>
      <c r="B9" s="97">
        <v>8199</v>
      </c>
      <c r="C9" s="97">
        <v>10641</v>
      </c>
      <c r="D9" s="70">
        <f t="shared" si="0"/>
        <v>-0.2294897096137581</v>
      </c>
      <c r="E9" s="5"/>
    </row>
    <row r="10" spans="1:5" ht="21.75" customHeight="1">
      <c r="A10" s="94" t="s">
        <v>438</v>
      </c>
      <c r="B10" s="97">
        <v>2000</v>
      </c>
      <c r="C10" s="97">
        <v>3000</v>
      </c>
      <c r="D10" s="70">
        <f t="shared" si="0"/>
        <v>-0.3333333333333333</v>
      </c>
      <c r="E10" s="5"/>
    </row>
    <row r="11" spans="1:5" ht="21.75" customHeight="1">
      <c r="A11" s="94" t="s">
        <v>439</v>
      </c>
      <c r="B11" s="97">
        <v>5000</v>
      </c>
      <c r="C11" s="97">
        <v>6500</v>
      </c>
      <c r="D11" s="70">
        <f t="shared" si="0"/>
        <v>-0.23076923076923078</v>
      </c>
      <c r="E11" s="5"/>
    </row>
    <row r="12" spans="1:5" ht="21.75" customHeight="1">
      <c r="A12" s="94" t="s">
        <v>440</v>
      </c>
      <c r="B12" s="97">
        <v>2000</v>
      </c>
      <c r="C12" s="97">
        <v>2000</v>
      </c>
      <c r="D12" s="70">
        <f t="shared" si="0"/>
        <v>0</v>
      </c>
      <c r="E12" s="5"/>
    </row>
    <row r="13" spans="1:5" ht="21.75" customHeight="1">
      <c r="A13" s="94" t="s">
        <v>647</v>
      </c>
      <c r="B13" s="97"/>
      <c r="C13" s="97"/>
      <c r="D13" s="70"/>
      <c r="E13" s="5"/>
    </row>
    <row r="14" spans="1:5" ht="21.75" customHeight="1">
      <c r="A14" s="94" t="s">
        <v>648</v>
      </c>
      <c r="B14" s="97">
        <v>300</v>
      </c>
      <c r="C14" s="97">
        <v>300</v>
      </c>
      <c r="D14" s="70">
        <f t="shared" si="0"/>
        <v>0</v>
      </c>
      <c r="E14" s="5"/>
    </row>
    <row r="15" spans="1:5" ht="21.75" customHeight="1">
      <c r="A15" s="94" t="s">
        <v>441</v>
      </c>
      <c r="B15" s="97"/>
      <c r="C15" s="97"/>
      <c r="D15" s="70"/>
      <c r="E15" s="5"/>
    </row>
    <row r="16" spans="1:5" ht="21.75" customHeight="1">
      <c r="A16" s="94" t="s">
        <v>442</v>
      </c>
      <c r="B16" s="97"/>
      <c r="C16" s="97"/>
      <c r="D16" s="70"/>
      <c r="E16" s="5"/>
    </row>
    <row r="17" spans="1:5" ht="21.75" customHeight="1">
      <c r="A17" s="94" t="s">
        <v>443</v>
      </c>
      <c r="B17" s="97">
        <v>500</v>
      </c>
      <c r="C17" s="97">
        <v>500</v>
      </c>
      <c r="D17" s="70">
        <f t="shared" si="0"/>
        <v>0</v>
      </c>
      <c r="E17" s="5"/>
    </row>
    <row r="18" spans="1:5" ht="21.75" customHeight="1">
      <c r="A18" s="94" t="s">
        <v>444</v>
      </c>
      <c r="B18" s="97"/>
      <c r="C18" s="97"/>
      <c r="D18" s="70"/>
      <c r="E18" s="5"/>
    </row>
    <row r="19" spans="1:5" ht="21.75" customHeight="1">
      <c r="A19" s="94" t="s">
        <v>353</v>
      </c>
      <c r="B19" s="97">
        <f>SUM(B20:B20)</f>
        <v>0</v>
      </c>
      <c r="C19" s="97">
        <f>SUM(C20:C20)</f>
        <v>0</v>
      </c>
      <c r="D19" s="70"/>
      <c r="E19" s="5"/>
    </row>
    <row r="20" spans="1:5" ht="21.75" customHeight="1">
      <c r="A20" s="94" t="s">
        <v>445</v>
      </c>
      <c r="B20" s="97"/>
      <c r="C20" s="97"/>
      <c r="D20" s="70"/>
      <c r="E20" s="5"/>
    </row>
    <row r="21" spans="1:5" ht="21.75" customHeight="1">
      <c r="A21" s="94" t="s">
        <v>354</v>
      </c>
      <c r="B21" s="97">
        <f>SUM(B22:B23)</f>
        <v>1863</v>
      </c>
      <c r="C21" s="97">
        <f>SUM(C22:C23)</f>
        <v>2055</v>
      </c>
      <c r="D21" s="70">
        <f t="shared" si="0"/>
        <v>-0.09343065693430656</v>
      </c>
      <c r="E21" s="5"/>
    </row>
    <row r="22" spans="1:5" ht="21.75" customHeight="1">
      <c r="A22" s="94" t="s">
        <v>446</v>
      </c>
      <c r="B22" s="97">
        <v>1863</v>
      </c>
      <c r="C22" s="97">
        <v>2012</v>
      </c>
      <c r="D22" s="70">
        <f t="shared" si="0"/>
        <v>-0.07405566600397614</v>
      </c>
      <c r="E22" s="5"/>
    </row>
    <row r="23" spans="1:5" ht="21.75" customHeight="1">
      <c r="A23" s="94" t="s">
        <v>646</v>
      </c>
      <c r="B23" s="97"/>
      <c r="C23" s="97">
        <v>43</v>
      </c>
      <c r="D23" s="70">
        <f t="shared" si="0"/>
        <v>-1</v>
      </c>
      <c r="E23" s="5"/>
    </row>
    <row r="24" spans="1:5" ht="21.75" customHeight="1">
      <c r="A24" s="94" t="s">
        <v>355</v>
      </c>
      <c r="B24" s="97">
        <v>262</v>
      </c>
      <c r="C24" s="97">
        <v>338</v>
      </c>
      <c r="D24" s="70">
        <f t="shared" si="0"/>
        <v>-0.22485207100591717</v>
      </c>
      <c r="E24" s="5"/>
    </row>
    <row r="25" spans="1:5" ht="21.75" customHeight="1">
      <c r="A25" s="94" t="s">
        <v>649</v>
      </c>
      <c r="B25" s="97"/>
      <c r="C25" s="97"/>
      <c r="D25" s="70"/>
      <c r="E25" s="5"/>
    </row>
    <row r="26" spans="1:5" ht="21.75" customHeight="1">
      <c r="A26" s="94" t="s">
        <v>357</v>
      </c>
      <c r="B26" s="97">
        <v>582</v>
      </c>
      <c r="C26" s="97">
        <v>200</v>
      </c>
      <c r="D26" s="70">
        <f t="shared" si="0"/>
        <v>1.91</v>
      </c>
      <c r="E26" s="5"/>
    </row>
    <row r="27" spans="1:5" ht="21.75" customHeight="1">
      <c r="A27" s="94" t="s">
        <v>447</v>
      </c>
      <c r="B27" s="97">
        <v>582</v>
      </c>
      <c r="C27" s="97">
        <v>200</v>
      </c>
      <c r="D27" s="70">
        <f t="shared" si="0"/>
        <v>1.91</v>
      </c>
      <c r="E27" s="5"/>
    </row>
    <row r="28" spans="1:5" ht="21.75" customHeight="1">
      <c r="A28" s="94" t="s">
        <v>597</v>
      </c>
      <c r="B28" s="97"/>
      <c r="C28" s="97"/>
      <c r="D28" s="70"/>
      <c r="E28" s="5"/>
    </row>
    <row r="29" spans="1:5" ht="21.75" customHeight="1">
      <c r="A29" s="94" t="s">
        <v>448</v>
      </c>
      <c r="B29" s="97"/>
      <c r="C29" s="97">
        <v>400</v>
      </c>
      <c r="D29" s="70">
        <f t="shared" si="0"/>
        <v>-1</v>
      </c>
      <c r="E29" s="5"/>
    </row>
    <row r="30" spans="1:5" ht="21.75" customHeight="1">
      <c r="A30" s="94" t="s">
        <v>449</v>
      </c>
      <c r="B30" s="97"/>
      <c r="C30" s="97"/>
      <c r="D30" s="70"/>
      <c r="E30" s="5"/>
    </row>
    <row r="31" spans="1:5" ht="21.75" customHeight="1">
      <c r="A31" s="94" t="s">
        <v>450</v>
      </c>
      <c r="B31" s="97"/>
      <c r="C31" s="97"/>
      <c r="D31" s="70"/>
      <c r="E31" s="5"/>
    </row>
    <row r="32" spans="1:5" ht="21.75" customHeight="1">
      <c r="A32" s="94" t="s">
        <v>451</v>
      </c>
      <c r="B32" s="97">
        <f>SUM(B33,B34,)</f>
        <v>217</v>
      </c>
      <c r="C32" s="97">
        <f>SUM(C33,C34,)</f>
        <v>312</v>
      </c>
      <c r="D32" s="70">
        <f t="shared" si="0"/>
        <v>-0.30448717948717946</v>
      </c>
      <c r="E32" s="5"/>
    </row>
    <row r="33" spans="1:5" ht="21.75" customHeight="1">
      <c r="A33" s="94" t="s">
        <v>452</v>
      </c>
      <c r="B33" s="97">
        <v>30</v>
      </c>
      <c r="C33" s="97">
        <v>38</v>
      </c>
      <c r="D33" s="70">
        <f t="shared" si="0"/>
        <v>-0.21052631578947367</v>
      </c>
      <c r="E33" s="5"/>
    </row>
    <row r="34" spans="1:5" ht="21.75" customHeight="1">
      <c r="A34" s="94" t="s">
        <v>453</v>
      </c>
      <c r="B34" s="97">
        <f>SUM(B35:B40)</f>
        <v>187</v>
      </c>
      <c r="C34" s="97">
        <f>SUM(C35:C40)</f>
        <v>274</v>
      </c>
      <c r="D34" s="70">
        <f t="shared" si="0"/>
        <v>-0.3175182481751825</v>
      </c>
      <c r="E34" s="5"/>
    </row>
    <row r="35" spans="1:5" ht="21.75" customHeight="1">
      <c r="A35" s="94" t="s">
        <v>454</v>
      </c>
      <c r="B35" s="97">
        <v>20</v>
      </c>
      <c r="C35" s="97">
        <v>95</v>
      </c>
      <c r="D35" s="70">
        <f t="shared" si="0"/>
        <v>-0.7894736842105263</v>
      </c>
      <c r="E35" s="5"/>
    </row>
    <row r="36" spans="1:5" ht="21.75" customHeight="1">
      <c r="A36" s="94" t="s">
        <v>455</v>
      </c>
      <c r="B36" s="97">
        <v>20</v>
      </c>
      <c r="C36" s="97">
        <v>80</v>
      </c>
      <c r="D36" s="70">
        <f t="shared" si="0"/>
        <v>-0.75</v>
      </c>
      <c r="E36" s="5"/>
    </row>
    <row r="37" spans="1:5" ht="21.75" customHeight="1">
      <c r="A37" s="94" t="s">
        <v>456</v>
      </c>
      <c r="B37" s="97">
        <v>6</v>
      </c>
      <c r="C37" s="97">
        <v>6</v>
      </c>
      <c r="D37" s="70">
        <f t="shared" si="0"/>
        <v>0</v>
      </c>
      <c r="E37" s="5"/>
    </row>
    <row r="38" spans="1:5" ht="21.75" customHeight="1">
      <c r="A38" s="94" t="s">
        <v>967</v>
      </c>
      <c r="B38" s="97">
        <v>1</v>
      </c>
      <c r="C38" s="97"/>
      <c r="D38" s="70"/>
      <c r="E38" s="5"/>
    </row>
    <row r="39" spans="1:5" ht="21.75" customHeight="1">
      <c r="A39" s="94" t="s">
        <v>968</v>
      </c>
      <c r="B39" s="97">
        <v>27</v>
      </c>
      <c r="C39" s="97"/>
      <c r="D39" s="70"/>
      <c r="E39" s="5"/>
    </row>
    <row r="40" spans="1:5" ht="21.75" customHeight="1">
      <c r="A40" s="94" t="s">
        <v>645</v>
      </c>
      <c r="B40" s="97">
        <v>113</v>
      </c>
      <c r="C40" s="97">
        <v>93</v>
      </c>
      <c r="D40" s="70">
        <f t="shared" si="0"/>
        <v>0.21505376344086022</v>
      </c>
      <c r="E40" s="5"/>
    </row>
    <row r="41" spans="1:5" ht="21.75" customHeight="1">
      <c r="A41" s="96" t="s">
        <v>457</v>
      </c>
      <c r="B41" s="97">
        <f>SUM(B4,B5,B6,B7,B29,B30,B31,B32)</f>
        <v>21413</v>
      </c>
      <c r="C41" s="97">
        <f>SUM(C4,C5,C6,C7,C29,C30,C31,C32)</f>
        <v>26246</v>
      </c>
      <c r="D41" s="70">
        <f t="shared" si="0"/>
        <v>-0.1841423455002667</v>
      </c>
      <c r="E41" s="5"/>
    </row>
    <row r="42" spans="1:5" ht="21.75" customHeight="1">
      <c r="A42" s="96" t="s">
        <v>458</v>
      </c>
      <c r="B42" s="97"/>
      <c r="C42" s="97"/>
      <c r="D42" s="70"/>
      <c r="E42" s="5"/>
    </row>
    <row r="43" spans="1:5" ht="21.75" customHeight="1">
      <c r="A43" s="96" t="s">
        <v>459</v>
      </c>
      <c r="B43" s="97"/>
      <c r="C43" s="97"/>
      <c r="D43" s="70"/>
      <c r="E43" s="5"/>
    </row>
    <row r="44" spans="1:5" ht="21.75" customHeight="1">
      <c r="A44" s="96" t="s">
        <v>460</v>
      </c>
      <c r="B44" s="97">
        <f>SUM(B41:B42)</f>
        <v>21413</v>
      </c>
      <c r="C44" s="97">
        <f>SUM(C41:C42)</f>
        <v>26246</v>
      </c>
      <c r="D44" s="70">
        <f t="shared" si="0"/>
        <v>-0.1841423455002667</v>
      </c>
      <c r="E44" s="5"/>
    </row>
  </sheetData>
  <sheetProtection/>
  <mergeCells count="1">
    <mergeCell ref="A1:E1"/>
  </mergeCells>
  <printOptions/>
  <pageMargins left="0.7874015748031497" right="0.5905511811023623" top="0.5905511811023623" bottom="0.5905511811023623" header="0.5118110236220472" footer="0.5118110236220472"/>
  <pageSetup firstPageNumber="78" useFirstPageNumber="1" horizontalDpi="600" verticalDpi="600" orientation="landscape" paperSize="9" r:id="rId1"/>
  <headerFooter alignWithMargins="0">
    <oddFooter>&amp;C第 &amp;P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9"/>
  <sheetViews>
    <sheetView showZeros="0" view="pageLayout" workbookViewId="0" topLeftCell="A13">
      <selection activeCell="B11" sqref="B11"/>
    </sheetView>
  </sheetViews>
  <sheetFormatPr defaultColWidth="9.00390625" defaultRowHeight="14.25"/>
  <cols>
    <col min="1" max="1" width="36.50390625" style="0" customWidth="1"/>
    <col min="2" max="2" width="13.875" style="0" customWidth="1"/>
    <col min="3" max="3" width="13.875" style="79" customWidth="1"/>
    <col min="4" max="4" width="31.25390625" style="0" customWidth="1"/>
    <col min="5" max="5" width="13.50390625" style="0" customWidth="1"/>
    <col min="6" max="6" width="13.75390625" style="0" customWidth="1"/>
  </cols>
  <sheetData>
    <row r="1" spans="1:7" ht="25.5" customHeight="1">
      <c r="A1" s="109" t="s">
        <v>1020</v>
      </c>
      <c r="B1" s="109"/>
      <c r="C1" s="109"/>
      <c r="D1" s="109"/>
      <c r="E1" s="109"/>
      <c r="F1" s="109"/>
      <c r="G1" s="95"/>
    </row>
    <row r="3" spans="5:6" ht="31.5" customHeight="1">
      <c r="E3" s="112" t="s">
        <v>3</v>
      </c>
      <c r="F3" s="112"/>
    </row>
    <row r="4" spans="1:6" ht="30.75" customHeight="1">
      <c r="A4" s="3" t="s">
        <v>463</v>
      </c>
      <c r="B4" s="3" t="s">
        <v>1021</v>
      </c>
      <c r="C4" s="78" t="s">
        <v>912</v>
      </c>
      <c r="D4" s="3" t="s">
        <v>461</v>
      </c>
      <c r="E4" s="3" t="s">
        <v>1022</v>
      </c>
      <c r="F4" s="3" t="s">
        <v>1023</v>
      </c>
    </row>
    <row r="5" spans="1:6" ht="24.75" customHeight="1">
      <c r="A5" s="5" t="s">
        <v>464</v>
      </c>
      <c r="B5" s="5">
        <v>2353</v>
      </c>
      <c r="C5" s="80">
        <v>2300</v>
      </c>
      <c r="D5" s="5" t="s">
        <v>465</v>
      </c>
      <c r="E5" s="5">
        <v>7659</v>
      </c>
      <c r="F5" s="5">
        <v>7657</v>
      </c>
    </row>
    <row r="6" spans="1:6" ht="24.75" customHeight="1">
      <c r="A6" s="5" t="s">
        <v>466</v>
      </c>
      <c r="B6" s="5">
        <v>30</v>
      </c>
      <c r="C6" s="80"/>
      <c r="D6" s="5" t="s">
        <v>467</v>
      </c>
      <c r="E6" s="5">
        <v>343</v>
      </c>
      <c r="F6" s="5">
        <v>300</v>
      </c>
    </row>
    <row r="7" spans="1:6" ht="24.75" customHeight="1">
      <c r="A7" s="5" t="s">
        <v>468</v>
      </c>
      <c r="B7" s="5">
        <v>300</v>
      </c>
      <c r="C7" s="80"/>
      <c r="D7" s="5" t="s">
        <v>469</v>
      </c>
      <c r="E7" s="5"/>
      <c r="F7" s="5"/>
    </row>
    <row r="8" spans="1:6" ht="24.75" customHeight="1">
      <c r="A8" s="5" t="s">
        <v>590</v>
      </c>
      <c r="B8" s="5">
        <v>7923</v>
      </c>
      <c r="C8" s="80">
        <v>8318</v>
      </c>
      <c r="D8" s="5"/>
      <c r="E8" s="5"/>
      <c r="F8" s="5"/>
    </row>
    <row r="9" spans="1:6" ht="24.75" customHeight="1">
      <c r="A9" s="33" t="s">
        <v>591</v>
      </c>
      <c r="B9" s="43">
        <v>1478</v>
      </c>
      <c r="C9" s="84"/>
      <c r="D9" s="5"/>
      <c r="E9" s="5"/>
      <c r="F9" s="5"/>
    </row>
    <row r="10" spans="1:6" ht="24.75" customHeight="1">
      <c r="A10" s="33"/>
      <c r="B10" s="43"/>
      <c r="C10" s="84"/>
      <c r="D10" s="5"/>
      <c r="E10" s="5"/>
      <c r="F10" s="5"/>
    </row>
    <row r="11" spans="1:6" ht="24.75" customHeight="1">
      <c r="A11" s="5" t="s">
        <v>470</v>
      </c>
      <c r="B11" s="5">
        <v>223</v>
      </c>
      <c r="C11" s="80"/>
      <c r="D11" s="5"/>
      <c r="E11" s="5"/>
      <c r="F11" s="5"/>
    </row>
    <row r="12" spans="1:6" ht="24.75" customHeight="1">
      <c r="A12" s="5" t="s">
        <v>471</v>
      </c>
      <c r="B12" s="5">
        <v>13</v>
      </c>
      <c r="C12" s="80"/>
      <c r="D12" s="5" t="s">
        <v>472</v>
      </c>
      <c r="E12" s="5"/>
      <c r="F12" s="5"/>
    </row>
    <row r="13" spans="1:6" ht="24.75" customHeight="1">
      <c r="A13" s="5" t="s">
        <v>473</v>
      </c>
      <c r="B13" s="5">
        <f>SUM(B5:B8,B11:B12)</f>
        <v>10842</v>
      </c>
      <c r="C13" s="80">
        <f>SUM(C5:C8,C12)</f>
        <v>10618</v>
      </c>
      <c r="D13" s="5" t="s">
        <v>474</v>
      </c>
      <c r="E13" s="5">
        <f>SUM(E5:E8,E12)</f>
        <v>8002</v>
      </c>
      <c r="F13" s="5">
        <f>SUM(F5:F8,F12)</f>
        <v>7957</v>
      </c>
    </row>
    <row r="14" spans="1:6" ht="24.75" customHeight="1">
      <c r="A14" s="5" t="s">
        <v>475</v>
      </c>
      <c r="B14" s="5"/>
      <c r="C14" s="80"/>
      <c r="D14" s="5" t="s">
        <v>476</v>
      </c>
      <c r="E14" s="5"/>
      <c r="F14" s="5"/>
    </row>
    <row r="15" spans="1:6" ht="24.75" customHeight="1">
      <c r="A15" s="5" t="s">
        <v>477</v>
      </c>
      <c r="B15" s="5"/>
      <c r="C15" s="80"/>
      <c r="D15" s="5" t="s">
        <v>478</v>
      </c>
      <c r="E15" s="5"/>
      <c r="F15" s="5"/>
    </row>
    <row r="16" spans="1:6" ht="24.75" customHeight="1">
      <c r="A16" s="5" t="s">
        <v>479</v>
      </c>
      <c r="B16" s="5">
        <f>SUM(B13:B15)</f>
        <v>10842</v>
      </c>
      <c r="C16" s="80">
        <f>SUM(C13:C15)</f>
        <v>10618</v>
      </c>
      <c r="D16" s="5" t="s">
        <v>480</v>
      </c>
      <c r="E16" s="5">
        <f>SUM(E13:E15)</f>
        <v>8002</v>
      </c>
      <c r="F16" s="5">
        <f>SUM(F13:F15)</f>
        <v>7957</v>
      </c>
    </row>
    <row r="17" spans="1:6" ht="24.75" customHeight="1">
      <c r="A17" s="5"/>
      <c r="B17" s="5"/>
      <c r="C17" s="80"/>
      <c r="D17" s="5" t="s">
        <v>481</v>
      </c>
      <c r="E17" s="5">
        <v>2840</v>
      </c>
      <c r="F17" s="5">
        <v>2661</v>
      </c>
    </row>
    <row r="18" spans="1:6" ht="24.75" customHeight="1">
      <c r="A18" s="34" t="s">
        <v>482</v>
      </c>
      <c r="B18" s="5">
        <v>18516</v>
      </c>
      <c r="C18" s="80">
        <v>21356</v>
      </c>
      <c r="D18" s="5" t="s">
        <v>483</v>
      </c>
      <c r="E18" s="5">
        <v>21356</v>
      </c>
      <c r="F18" s="5">
        <v>24017</v>
      </c>
    </row>
    <row r="19" spans="1:6" ht="24.75" customHeight="1">
      <c r="A19" s="34" t="s">
        <v>462</v>
      </c>
      <c r="B19" s="5">
        <f>SUM(B16,B18)</f>
        <v>29358</v>
      </c>
      <c r="C19" s="80">
        <f>SUM(C16,C18)</f>
        <v>31974</v>
      </c>
      <c r="D19" s="34" t="s">
        <v>462</v>
      </c>
      <c r="E19" s="5">
        <f>SUM(E16,E18)</f>
        <v>29358</v>
      </c>
      <c r="F19" s="5">
        <f>SUM(F16,F18)</f>
        <v>31974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.75" customHeight="1"/>
  </sheetData>
  <sheetProtection/>
  <mergeCells count="2">
    <mergeCell ref="A1:F1"/>
    <mergeCell ref="E3:F3"/>
  </mergeCells>
  <printOptions/>
  <pageMargins left="0.7874015748031497" right="0.5905511811023623" top="0.5905511811023623" bottom="0.5905511811023623" header="0.5118110236220472" footer="0.5118110236220472"/>
  <pageSetup firstPageNumber="81" useFirstPageNumber="1" horizontalDpi="600" verticalDpi="600" orientation="landscape" paperSize="9" r:id="rId1"/>
  <headerFooter alignWithMargins="0">
    <oddFooter>&amp;C第 &amp;P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view="pageLayout" workbookViewId="0" topLeftCell="A10">
      <selection activeCell="B11" sqref="B11"/>
    </sheetView>
  </sheetViews>
  <sheetFormatPr defaultColWidth="9.00390625" defaultRowHeight="14.25"/>
  <cols>
    <col min="1" max="1" width="54.25390625" style="0" customWidth="1"/>
    <col min="2" max="2" width="32.00390625" style="0" customWidth="1"/>
    <col min="3" max="3" width="34.875" style="79" customWidth="1"/>
  </cols>
  <sheetData>
    <row r="1" spans="1:7" ht="34.5" customHeight="1">
      <c r="A1" s="113" t="s">
        <v>1024</v>
      </c>
      <c r="B1" s="113"/>
      <c r="C1" s="113"/>
      <c r="D1" s="95"/>
      <c r="E1" s="95"/>
      <c r="F1" s="95"/>
      <c r="G1" s="95"/>
    </row>
    <row r="2" spans="1:3" ht="19.5" customHeight="1">
      <c r="A2" s="36"/>
      <c r="B2" s="35"/>
      <c r="C2" s="83" t="s">
        <v>3</v>
      </c>
    </row>
    <row r="3" spans="1:3" ht="31.5" customHeight="1">
      <c r="A3" s="98" t="s">
        <v>484</v>
      </c>
      <c r="B3" s="98" t="s">
        <v>1025</v>
      </c>
      <c r="C3" s="98" t="s">
        <v>1026</v>
      </c>
    </row>
    <row r="4" spans="1:3" ht="35.25" customHeight="1">
      <c r="A4" s="99" t="s">
        <v>485</v>
      </c>
      <c r="B4" s="98"/>
      <c r="C4" s="98"/>
    </row>
    <row r="5" spans="1:3" ht="35.25" customHeight="1">
      <c r="A5" s="100" t="s">
        <v>486</v>
      </c>
      <c r="B5" s="98">
        <v>569</v>
      </c>
      <c r="C5" s="101">
        <v>1046</v>
      </c>
    </row>
    <row r="6" spans="1:3" ht="35.25" customHeight="1">
      <c r="A6" s="100" t="s">
        <v>487</v>
      </c>
      <c r="B6" s="98">
        <v>21206</v>
      </c>
      <c r="C6" s="98">
        <v>20824</v>
      </c>
    </row>
    <row r="7" spans="1:3" ht="35.25" customHeight="1">
      <c r="A7" s="100" t="s">
        <v>488</v>
      </c>
      <c r="B7" s="98">
        <v>21124</v>
      </c>
      <c r="C7" s="101">
        <v>20824</v>
      </c>
    </row>
    <row r="8" spans="1:3" ht="35.25" customHeight="1">
      <c r="A8" s="100" t="s">
        <v>489</v>
      </c>
      <c r="B8" s="98">
        <v>82</v>
      </c>
      <c r="C8" s="101"/>
    </row>
    <row r="9" spans="1:3" ht="35.25" customHeight="1">
      <c r="A9" s="100" t="s">
        <v>490</v>
      </c>
      <c r="B9" s="98"/>
      <c r="C9" s="101"/>
    </row>
    <row r="10" spans="1:3" ht="35.25" customHeight="1">
      <c r="A10" s="100" t="s">
        <v>491</v>
      </c>
      <c r="B10" s="98">
        <v>20729</v>
      </c>
      <c r="C10" s="101">
        <v>20824</v>
      </c>
    </row>
    <row r="11" spans="1:3" ht="35.25" customHeight="1">
      <c r="A11" s="100" t="s">
        <v>492</v>
      </c>
      <c r="B11" s="102">
        <v>20729</v>
      </c>
      <c r="C11" s="101">
        <v>20824</v>
      </c>
    </row>
    <row r="12" spans="1:3" ht="35.25" customHeight="1">
      <c r="A12" s="100" t="s">
        <v>493</v>
      </c>
      <c r="B12" s="98">
        <v>477</v>
      </c>
      <c r="C12" s="101"/>
    </row>
    <row r="13" spans="1:3" ht="35.25" customHeight="1">
      <c r="A13" s="100" t="s">
        <v>494</v>
      </c>
      <c r="B13" s="98">
        <v>1046</v>
      </c>
      <c r="C13" s="101">
        <v>1046</v>
      </c>
    </row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.75" customHeight="1"/>
  </sheetData>
  <sheetProtection/>
  <mergeCells count="1">
    <mergeCell ref="A1:C1"/>
  </mergeCells>
  <printOptions/>
  <pageMargins left="0.7874015748031497" right="0.5905511811023623" top="0.5905511811023623" bottom="0.5905511811023623" header="0.5118110236220472" footer="0.5118110236220472"/>
  <pageSetup firstPageNumber="82" useFirstPageNumber="1" horizontalDpi="600" verticalDpi="600" orientation="landscape" paperSize="9" r:id="rId1"/>
  <headerFooter alignWithMargins="0">
    <oddFooter>&amp;C第 &amp;P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8"/>
  <sheetViews>
    <sheetView view="pageLayout" zoomScaleSheetLayoutView="100" workbookViewId="0" topLeftCell="A1">
      <selection activeCell="B11" sqref="B11"/>
    </sheetView>
  </sheetViews>
  <sheetFormatPr defaultColWidth="9.00390625" defaultRowHeight="14.25"/>
  <cols>
    <col min="1" max="1" width="35.75390625" style="0" customWidth="1"/>
    <col min="2" max="2" width="11.625" style="0" customWidth="1"/>
    <col min="3" max="3" width="12.625" style="79" customWidth="1"/>
    <col min="4" max="4" width="34.375" style="0" customWidth="1"/>
    <col min="5" max="5" width="12.75390625" style="0" customWidth="1"/>
    <col min="6" max="6" width="12.125" style="0" customWidth="1"/>
  </cols>
  <sheetData>
    <row r="1" spans="1:7" ht="35.25" customHeight="1">
      <c r="A1" s="109" t="s">
        <v>1027</v>
      </c>
      <c r="B1" s="109"/>
      <c r="C1" s="109"/>
      <c r="D1" s="109"/>
      <c r="E1" s="109"/>
      <c r="F1" s="109"/>
      <c r="G1" s="95"/>
    </row>
    <row r="2" spans="4:6" ht="14.25" customHeight="1">
      <c r="D2" s="112" t="s">
        <v>3</v>
      </c>
      <c r="E2" s="112"/>
      <c r="F2" s="112"/>
    </row>
    <row r="3" spans="1:6" ht="31.5" customHeight="1">
      <c r="A3" s="3" t="s">
        <v>495</v>
      </c>
      <c r="B3" s="9" t="s">
        <v>856</v>
      </c>
      <c r="C3" s="105" t="s">
        <v>1028</v>
      </c>
      <c r="D3" s="3" t="s">
        <v>495</v>
      </c>
      <c r="E3" s="9" t="s">
        <v>1029</v>
      </c>
      <c r="F3" s="9" t="s">
        <v>1030</v>
      </c>
    </row>
    <row r="4" spans="1:6" ht="26.25" customHeight="1">
      <c r="A4" s="13" t="s">
        <v>496</v>
      </c>
      <c r="B4" s="23">
        <v>4231</v>
      </c>
      <c r="C4" s="82">
        <v>6000</v>
      </c>
      <c r="D4" s="54" t="s">
        <v>497</v>
      </c>
      <c r="E4" s="5">
        <v>2823</v>
      </c>
      <c r="F4" s="5">
        <v>6000</v>
      </c>
    </row>
    <row r="5" spans="1:6" ht="26.25" customHeight="1">
      <c r="A5" s="100" t="s">
        <v>806</v>
      </c>
      <c r="B5" s="23"/>
      <c r="C5" s="82">
        <v>1000</v>
      </c>
      <c r="D5" s="54" t="s">
        <v>1031</v>
      </c>
      <c r="E5" s="5">
        <v>50</v>
      </c>
      <c r="F5" s="5">
        <v>2148</v>
      </c>
    </row>
    <row r="6" spans="1:6" ht="26.25" customHeight="1">
      <c r="A6" s="100" t="s">
        <v>807</v>
      </c>
      <c r="B6" s="23"/>
      <c r="C6" s="82">
        <v>2000</v>
      </c>
      <c r="D6" s="104" t="s">
        <v>808</v>
      </c>
      <c r="E6" s="5">
        <v>2773</v>
      </c>
      <c r="F6" s="5">
        <v>2552</v>
      </c>
    </row>
    <row r="7" spans="1:6" ht="26.25" customHeight="1">
      <c r="A7" s="13" t="s">
        <v>1035</v>
      </c>
      <c r="B7" s="23"/>
      <c r="C7" s="82">
        <v>3000</v>
      </c>
      <c r="D7" s="54"/>
      <c r="E7" s="5"/>
      <c r="F7" s="5"/>
    </row>
    <row r="8" spans="1:6" ht="26.25" customHeight="1">
      <c r="A8" s="57"/>
      <c r="B8" s="23"/>
      <c r="C8" s="82"/>
      <c r="D8" s="54"/>
      <c r="E8" s="5"/>
      <c r="F8" s="5"/>
    </row>
    <row r="9" spans="1:6" ht="26.25" customHeight="1">
      <c r="A9" s="57"/>
      <c r="B9" s="23"/>
      <c r="C9" s="82"/>
      <c r="D9" s="54"/>
      <c r="E9" s="5"/>
      <c r="F9" s="5"/>
    </row>
    <row r="10" spans="1:6" ht="26.25" customHeight="1">
      <c r="A10" s="5"/>
      <c r="B10" s="23"/>
      <c r="C10" s="82"/>
      <c r="D10" s="54"/>
      <c r="E10" s="5"/>
      <c r="F10" s="5"/>
    </row>
    <row r="11" spans="1:6" ht="26.25" customHeight="1">
      <c r="A11" s="13" t="s">
        <v>498</v>
      </c>
      <c r="B11" s="23"/>
      <c r="C11" s="82"/>
      <c r="D11" s="54" t="s">
        <v>499</v>
      </c>
      <c r="E11" s="5">
        <v>1408</v>
      </c>
      <c r="F11" s="5"/>
    </row>
    <row r="12" spans="1:6" ht="26.25" customHeight="1">
      <c r="A12" s="13" t="s">
        <v>500</v>
      </c>
      <c r="B12" s="23"/>
      <c r="C12" s="82"/>
      <c r="D12" s="54"/>
      <c r="E12" s="5"/>
      <c r="F12" s="5"/>
    </row>
    <row r="13" spans="1:6" ht="26.25" customHeight="1">
      <c r="A13" s="13"/>
      <c r="B13" s="23"/>
      <c r="C13" s="82"/>
      <c r="D13" s="54"/>
      <c r="E13" s="5"/>
      <c r="F13" s="5"/>
    </row>
    <row r="14" spans="1:6" ht="26.25" customHeight="1">
      <c r="A14" s="13"/>
      <c r="B14" s="23"/>
      <c r="C14" s="82"/>
      <c r="D14" s="54"/>
      <c r="E14" s="5"/>
      <c r="F14" s="5"/>
    </row>
    <row r="15" spans="1:6" ht="26.25" customHeight="1">
      <c r="A15" s="13"/>
      <c r="B15" s="23"/>
      <c r="C15" s="82"/>
      <c r="D15" s="54" t="s">
        <v>501</v>
      </c>
      <c r="E15" s="5"/>
      <c r="F15" s="5"/>
    </row>
    <row r="16" spans="1:6" ht="26.25" customHeight="1">
      <c r="A16" s="13"/>
      <c r="B16" s="23"/>
      <c r="C16" s="82"/>
      <c r="D16" s="54"/>
      <c r="E16" s="5"/>
      <c r="F16" s="5"/>
    </row>
    <row r="17" spans="1:6" ht="26.25" customHeight="1">
      <c r="A17" s="13"/>
      <c r="B17" s="23"/>
      <c r="C17" s="82"/>
      <c r="D17" s="54"/>
      <c r="E17" s="5"/>
      <c r="F17" s="5"/>
    </row>
    <row r="18" spans="1:6" ht="26.25" customHeight="1">
      <c r="A18" s="15" t="s">
        <v>502</v>
      </c>
      <c r="B18" s="23">
        <v>4231</v>
      </c>
      <c r="C18" s="82">
        <v>6000</v>
      </c>
      <c r="D18" s="15" t="s">
        <v>502</v>
      </c>
      <c r="E18" s="23">
        <v>4231</v>
      </c>
      <c r="F18" s="23">
        <v>6000</v>
      </c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.75" customHeight="1"/>
  </sheetData>
  <sheetProtection/>
  <mergeCells count="2">
    <mergeCell ref="A1:F1"/>
    <mergeCell ref="D2:F2"/>
  </mergeCells>
  <printOptions/>
  <pageMargins left="0.7874015748031497" right="0.5905511811023623" top="0.5905511811023623" bottom="0.5905511811023623" header="0.5118110236220472" footer="0.5118110236220472"/>
  <pageSetup firstPageNumber="83" useFirstPageNumber="1" horizontalDpi="600" verticalDpi="600" orientation="landscape" paperSize="9" r:id="rId1"/>
  <headerFooter alignWithMargins="0">
    <oddFooter>&amp;C第 &amp;P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13"/>
  <sheetViews>
    <sheetView view="pageLayout" workbookViewId="0" topLeftCell="A1">
      <selection activeCell="B11" sqref="B11"/>
    </sheetView>
  </sheetViews>
  <sheetFormatPr defaultColWidth="9.00390625" defaultRowHeight="14.25"/>
  <cols>
    <col min="1" max="1" width="21.25390625" style="0" customWidth="1"/>
    <col min="2" max="2" width="14.375" style="0" customWidth="1"/>
    <col min="3" max="3" width="14.375" style="79" customWidth="1"/>
    <col min="4" max="7" width="14.375" style="0" customWidth="1"/>
    <col min="8" max="8" width="11.125" style="0" customWidth="1"/>
    <col min="9" max="9" width="15.125" style="0" customWidth="1"/>
  </cols>
  <sheetData>
    <row r="1" spans="1:8" ht="42" customHeight="1">
      <c r="A1" s="114" t="s">
        <v>969</v>
      </c>
      <c r="B1" s="114"/>
      <c r="C1" s="114"/>
      <c r="D1" s="114"/>
      <c r="E1" s="114"/>
      <c r="F1" s="114"/>
      <c r="G1" s="114"/>
      <c r="H1" s="114"/>
    </row>
    <row r="2" spans="1:8" ht="18.75" customHeight="1">
      <c r="A2" s="26"/>
      <c r="B2" s="27"/>
      <c r="C2" s="77"/>
      <c r="D2" s="26"/>
      <c r="E2" s="111" t="s">
        <v>3</v>
      </c>
      <c r="F2" s="111"/>
      <c r="G2" s="111"/>
      <c r="H2" s="111"/>
    </row>
    <row r="3" spans="1:8" ht="31.5" customHeight="1">
      <c r="A3" s="115" t="s">
        <v>503</v>
      </c>
      <c r="B3" s="118" t="s">
        <v>504</v>
      </c>
      <c r="C3" s="119"/>
      <c r="D3" s="120"/>
      <c r="E3" s="118" t="s">
        <v>505</v>
      </c>
      <c r="F3" s="119"/>
      <c r="G3" s="120"/>
      <c r="H3" s="115" t="s">
        <v>506</v>
      </c>
    </row>
    <row r="4" spans="1:8" ht="18" customHeight="1">
      <c r="A4" s="116"/>
      <c r="B4" s="3" t="s">
        <v>970</v>
      </c>
      <c r="C4" s="78" t="s">
        <v>971</v>
      </c>
      <c r="D4" s="7" t="s">
        <v>373</v>
      </c>
      <c r="E4" s="3" t="s">
        <v>972</v>
      </c>
      <c r="F4" s="3" t="s">
        <v>973</v>
      </c>
      <c r="G4" s="7" t="s">
        <v>373</v>
      </c>
      <c r="H4" s="117"/>
    </row>
    <row r="5" spans="1:8" ht="38.25" customHeight="1">
      <c r="A5" s="13" t="s">
        <v>693</v>
      </c>
      <c r="B5" s="46">
        <v>25</v>
      </c>
      <c r="C5" s="46">
        <v>61</v>
      </c>
      <c r="D5" s="70">
        <f aca="true" t="shared" si="0" ref="D5:D13">(B5-C5)/C5</f>
        <v>-0.5901639344262295</v>
      </c>
      <c r="E5" s="46">
        <v>25</v>
      </c>
      <c r="F5" s="46">
        <v>61</v>
      </c>
      <c r="G5" s="70">
        <f aca="true" t="shared" si="1" ref="G5:G13">(E5-F5)/F5</f>
        <v>-0.5901639344262295</v>
      </c>
      <c r="H5" s="47"/>
    </row>
    <row r="6" spans="1:8" ht="38.25" customHeight="1">
      <c r="A6" s="13" t="s">
        <v>694</v>
      </c>
      <c r="B6" s="46">
        <v>43</v>
      </c>
      <c r="C6" s="46">
        <v>56</v>
      </c>
      <c r="D6" s="70">
        <f t="shared" si="0"/>
        <v>-0.23214285714285715</v>
      </c>
      <c r="E6" s="46">
        <v>43</v>
      </c>
      <c r="F6" s="46">
        <v>56</v>
      </c>
      <c r="G6" s="70">
        <f t="shared" si="1"/>
        <v>-0.23214285714285715</v>
      </c>
      <c r="H6" s="47"/>
    </row>
    <row r="7" spans="1:8" ht="38.25" customHeight="1">
      <c r="A7" s="13" t="s">
        <v>695</v>
      </c>
      <c r="B7" s="46">
        <v>480</v>
      </c>
      <c r="C7" s="46">
        <v>440</v>
      </c>
      <c r="D7" s="70">
        <f t="shared" si="0"/>
        <v>0.09090909090909091</v>
      </c>
      <c r="E7" s="46">
        <v>480</v>
      </c>
      <c r="F7" s="46">
        <v>440</v>
      </c>
      <c r="G7" s="70">
        <f t="shared" si="1"/>
        <v>0.09090909090909091</v>
      </c>
      <c r="H7" s="28"/>
    </row>
    <row r="8" spans="1:8" ht="38.25" customHeight="1">
      <c r="A8" s="13" t="s">
        <v>696</v>
      </c>
      <c r="B8" s="46">
        <v>40</v>
      </c>
      <c r="C8" s="46">
        <v>50</v>
      </c>
      <c r="D8" s="70">
        <f t="shared" si="0"/>
        <v>-0.2</v>
      </c>
      <c r="E8" s="46">
        <v>40</v>
      </c>
      <c r="F8" s="46">
        <v>50</v>
      </c>
      <c r="G8" s="70">
        <f t="shared" si="1"/>
        <v>-0.2</v>
      </c>
      <c r="H8" s="47"/>
    </row>
    <row r="9" spans="1:8" ht="38.25" customHeight="1">
      <c r="A9" s="13" t="s">
        <v>697</v>
      </c>
      <c r="B9" s="46">
        <v>180</v>
      </c>
      <c r="C9" s="46">
        <v>215</v>
      </c>
      <c r="D9" s="70">
        <f t="shared" si="0"/>
        <v>-0.16279069767441862</v>
      </c>
      <c r="E9" s="46">
        <v>180</v>
      </c>
      <c r="F9" s="46">
        <v>215</v>
      </c>
      <c r="G9" s="70">
        <f t="shared" si="1"/>
        <v>-0.16279069767441862</v>
      </c>
      <c r="H9" s="47"/>
    </row>
    <row r="10" spans="1:8" ht="38.25" customHeight="1">
      <c r="A10" s="13" t="s">
        <v>698</v>
      </c>
      <c r="B10" s="46">
        <v>35</v>
      </c>
      <c r="C10" s="46">
        <v>64</v>
      </c>
      <c r="D10" s="70">
        <f t="shared" si="0"/>
        <v>-0.453125</v>
      </c>
      <c r="E10" s="46">
        <v>35</v>
      </c>
      <c r="F10" s="46">
        <v>64</v>
      </c>
      <c r="G10" s="70">
        <f t="shared" si="1"/>
        <v>-0.453125</v>
      </c>
      <c r="H10" s="47"/>
    </row>
    <row r="11" spans="1:8" ht="38.25" customHeight="1">
      <c r="A11" s="13" t="s">
        <v>699</v>
      </c>
      <c r="B11" s="46">
        <v>10</v>
      </c>
      <c r="C11" s="46">
        <v>25</v>
      </c>
      <c r="D11" s="70">
        <f t="shared" si="0"/>
        <v>-0.6</v>
      </c>
      <c r="E11" s="46">
        <v>10</v>
      </c>
      <c r="F11" s="46">
        <v>25</v>
      </c>
      <c r="G11" s="70">
        <f t="shared" si="1"/>
        <v>-0.6</v>
      </c>
      <c r="H11" s="47"/>
    </row>
    <row r="12" spans="1:8" ht="38.25" customHeight="1">
      <c r="A12" s="13" t="s">
        <v>700</v>
      </c>
      <c r="B12" s="46">
        <v>75</v>
      </c>
      <c r="C12" s="46">
        <v>89</v>
      </c>
      <c r="D12" s="70">
        <f t="shared" si="0"/>
        <v>-0.15730337078651685</v>
      </c>
      <c r="E12" s="46">
        <v>75</v>
      </c>
      <c r="F12" s="46">
        <v>89</v>
      </c>
      <c r="G12" s="70">
        <f t="shared" si="1"/>
        <v>-0.15730337078651685</v>
      </c>
      <c r="H12" s="47"/>
    </row>
    <row r="13" spans="1:8" ht="38.25" customHeight="1">
      <c r="A13" s="7" t="s">
        <v>507</v>
      </c>
      <c r="B13" s="46">
        <f>SUM(B5:B12)</f>
        <v>888</v>
      </c>
      <c r="C13" s="46">
        <f>SUM(C5:C12)</f>
        <v>1000</v>
      </c>
      <c r="D13" s="70">
        <f t="shared" si="0"/>
        <v>-0.112</v>
      </c>
      <c r="E13" s="46">
        <f>SUM(E5:E12)</f>
        <v>888</v>
      </c>
      <c r="F13" s="46">
        <f>SUM(F5:F12)</f>
        <v>1000</v>
      </c>
      <c r="G13" s="70">
        <f t="shared" si="1"/>
        <v>-0.112</v>
      </c>
      <c r="H13" s="47"/>
    </row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.75" customHeight="1"/>
  </sheetData>
  <sheetProtection/>
  <mergeCells count="6">
    <mergeCell ref="A1:H1"/>
    <mergeCell ref="E2:H2"/>
    <mergeCell ref="A3:A4"/>
    <mergeCell ref="H3:H4"/>
    <mergeCell ref="B3:D3"/>
    <mergeCell ref="E3:G3"/>
  </mergeCells>
  <printOptions/>
  <pageMargins left="0.7874015748031497" right="0.5905511811023623" top="0.5905511811023623" bottom="0.5905511811023623" header="0.5118110236220472" footer="0.5118110236220472"/>
  <pageSetup firstPageNumber="84" useFirstPageNumber="1" horizontalDpi="600" verticalDpi="600" orientation="landscape" paperSize="9" r:id="rId1"/>
  <headerFooter alignWithMargins="0">
    <oddFooter>&amp;C第 &amp;P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8"/>
  <sheetViews>
    <sheetView view="pageLayout" workbookViewId="0" topLeftCell="A1">
      <selection activeCell="B11" sqref="B11"/>
    </sheetView>
  </sheetViews>
  <sheetFormatPr defaultColWidth="9.00390625" defaultRowHeight="14.25"/>
  <cols>
    <col min="1" max="1" width="30.75390625" style="0" customWidth="1"/>
    <col min="2" max="2" width="23.625" style="79" customWidth="1"/>
    <col min="3" max="3" width="38.75390625" style="0" customWidth="1"/>
    <col min="4" max="4" width="20.125" style="0" customWidth="1"/>
  </cols>
  <sheetData>
    <row r="1" spans="1:7" ht="35.25" customHeight="1">
      <c r="A1" s="109" t="s">
        <v>1032</v>
      </c>
      <c r="B1" s="109"/>
      <c r="C1" s="109"/>
      <c r="D1" s="109"/>
      <c r="E1" s="95"/>
      <c r="F1" s="95"/>
      <c r="G1" s="95"/>
    </row>
    <row r="2" spans="3:4" ht="14.25" customHeight="1">
      <c r="C2" s="112" t="s">
        <v>3</v>
      </c>
      <c r="D2" s="112"/>
    </row>
    <row r="3" spans="1:4" ht="31.5" customHeight="1">
      <c r="A3" s="3" t="s">
        <v>495</v>
      </c>
      <c r="B3" s="81" t="s">
        <v>1033</v>
      </c>
      <c r="C3" s="3" t="s">
        <v>495</v>
      </c>
      <c r="D3" s="3" t="s">
        <v>1034</v>
      </c>
    </row>
    <row r="4" spans="1:4" ht="26.25" customHeight="1">
      <c r="A4" s="13" t="s">
        <v>657</v>
      </c>
      <c r="B4" s="82">
        <v>1000</v>
      </c>
      <c r="C4" s="54" t="s">
        <v>659</v>
      </c>
      <c r="D4" s="5">
        <v>100</v>
      </c>
    </row>
    <row r="5" spans="1:4" ht="26.25" customHeight="1">
      <c r="A5" s="13" t="s">
        <v>658</v>
      </c>
      <c r="B5" s="82">
        <v>762</v>
      </c>
      <c r="C5" s="54" t="s">
        <v>660</v>
      </c>
      <c r="D5" s="5"/>
    </row>
    <row r="6" spans="1:4" ht="26.25" customHeight="1">
      <c r="A6" s="13"/>
      <c r="B6" s="82"/>
      <c r="C6" s="54" t="s">
        <v>661</v>
      </c>
      <c r="D6" s="5"/>
    </row>
    <row r="7" spans="1:4" ht="26.25" customHeight="1">
      <c r="A7" s="13"/>
      <c r="B7" s="82"/>
      <c r="C7" s="54" t="s">
        <v>662</v>
      </c>
      <c r="D7" s="5">
        <f>8+538</f>
        <v>546</v>
      </c>
    </row>
    <row r="8" spans="1:4" ht="26.25" customHeight="1">
      <c r="A8" s="57"/>
      <c r="B8" s="82"/>
      <c r="C8" s="54" t="s">
        <v>663</v>
      </c>
      <c r="D8" s="5">
        <v>80</v>
      </c>
    </row>
    <row r="9" spans="1:4" ht="26.25" customHeight="1">
      <c r="A9" s="57"/>
      <c r="B9" s="82"/>
      <c r="C9" s="54" t="s">
        <v>810</v>
      </c>
      <c r="D9" s="5">
        <v>100</v>
      </c>
    </row>
    <row r="10" spans="1:4" ht="26.25" customHeight="1">
      <c r="A10" s="5"/>
      <c r="B10" s="82"/>
      <c r="C10" s="54" t="s">
        <v>664</v>
      </c>
      <c r="D10" s="5">
        <v>100</v>
      </c>
    </row>
    <row r="11" spans="1:4" ht="26.25" customHeight="1">
      <c r="A11" s="13"/>
      <c r="B11" s="82"/>
      <c r="C11" s="54" t="s">
        <v>665</v>
      </c>
      <c r="D11" s="5">
        <f>200+7</f>
        <v>207</v>
      </c>
    </row>
    <row r="12" spans="1:4" ht="26.25" customHeight="1">
      <c r="A12" s="13"/>
      <c r="B12" s="82"/>
      <c r="C12" s="54" t="s">
        <v>666</v>
      </c>
      <c r="D12" s="5">
        <f>200+156+50+2</f>
        <v>408</v>
      </c>
    </row>
    <row r="13" spans="1:4" ht="26.25" customHeight="1">
      <c r="A13" s="13"/>
      <c r="B13" s="82"/>
      <c r="C13" s="54" t="s">
        <v>667</v>
      </c>
      <c r="D13" s="5">
        <v>100</v>
      </c>
    </row>
    <row r="14" spans="1:4" ht="26.25" customHeight="1">
      <c r="A14" s="13"/>
      <c r="B14" s="82"/>
      <c r="C14" s="54" t="s">
        <v>668</v>
      </c>
      <c r="D14" s="5">
        <v>51</v>
      </c>
    </row>
    <row r="15" spans="1:4" ht="26.25" customHeight="1">
      <c r="A15" s="13"/>
      <c r="B15" s="82"/>
      <c r="C15" s="54" t="s">
        <v>811</v>
      </c>
      <c r="D15" s="5"/>
    </row>
    <row r="16" spans="1:4" ht="26.25" customHeight="1">
      <c r="A16" s="13"/>
      <c r="B16" s="82"/>
      <c r="C16" s="54" t="s">
        <v>812</v>
      </c>
      <c r="D16" s="5">
        <v>70</v>
      </c>
    </row>
    <row r="17" spans="1:4" ht="26.25" customHeight="1">
      <c r="A17" s="13"/>
      <c r="B17" s="82"/>
      <c r="C17" s="54" t="s">
        <v>813</v>
      </c>
      <c r="D17" s="5"/>
    </row>
    <row r="18" spans="1:4" ht="26.25" customHeight="1">
      <c r="A18" s="15" t="s">
        <v>502</v>
      </c>
      <c r="B18" s="82">
        <f>SUM(B4:B17)</f>
        <v>1762</v>
      </c>
      <c r="C18" s="15" t="s">
        <v>502</v>
      </c>
      <c r="D18" s="23">
        <f>SUM(D4:D17)</f>
        <v>1762</v>
      </c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.75" customHeight="1"/>
  </sheetData>
  <sheetProtection/>
  <mergeCells count="2">
    <mergeCell ref="A1:D1"/>
    <mergeCell ref="C2:D2"/>
  </mergeCells>
  <printOptions/>
  <pageMargins left="0.7874015748031497" right="0.5905511811023623" top="0.5905511811023623" bottom="0.5905511811023623" header="0.5118110236220472" footer="0.5118110236220472"/>
  <pageSetup firstPageNumber="85" useFirstPageNumber="1" horizontalDpi="600" verticalDpi="600" orientation="landscape" paperSize="9" r:id="rId1"/>
  <headerFooter alignWithMargins="0">
    <oddFooter>&amp;C第 &amp;P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E7" sqref="E7"/>
    </sheetView>
  </sheetViews>
  <sheetFormatPr defaultColWidth="9.00390625" defaultRowHeight="14.25"/>
  <cols>
    <col min="1" max="1" width="42.875" style="0" customWidth="1"/>
    <col min="2" max="3" width="14.375" style="0" customWidth="1"/>
    <col min="4" max="4" width="44.625" style="0" customWidth="1"/>
  </cols>
  <sheetData>
    <row r="1" spans="1:4" s="123" customFormat="1" ht="41.25" customHeight="1">
      <c r="A1" s="121" t="s">
        <v>1050</v>
      </c>
      <c r="B1" s="121"/>
      <c r="C1" s="121"/>
      <c r="D1" s="122"/>
    </row>
    <row r="2" spans="1:4" s="127" customFormat="1" ht="25.5" customHeight="1">
      <c r="A2" s="124"/>
      <c r="B2" s="125"/>
      <c r="C2" s="125"/>
      <c r="D2" s="126" t="s">
        <v>1051</v>
      </c>
    </row>
    <row r="3" spans="1:4" ht="52.5" customHeight="1">
      <c r="A3" s="10" t="s">
        <v>1052</v>
      </c>
      <c r="B3" s="128" t="s">
        <v>1053</v>
      </c>
      <c r="C3" s="128" t="s">
        <v>1054</v>
      </c>
      <c r="D3" s="10" t="s">
        <v>1055</v>
      </c>
    </row>
    <row r="4" spans="1:4" ht="50.25" customHeight="1">
      <c r="A4" s="129" t="s">
        <v>1056</v>
      </c>
      <c r="B4" s="130">
        <f>SUM(B5:B7)</f>
        <v>1246</v>
      </c>
      <c r="C4" s="130">
        <f>SUM(C5:C7)</f>
        <v>1069</v>
      </c>
      <c r="D4" s="131" t="s">
        <v>1057</v>
      </c>
    </row>
    <row r="5" spans="1:4" ht="50.25" customHeight="1">
      <c r="A5" s="132" t="s">
        <v>1058</v>
      </c>
      <c r="B5" s="133"/>
      <c r="C5" s="133"/>
      <c r="D5" s="131"/>
    </row>
    <row r="6" spans="1:4" ht="50.25" customHeight="1">
      <c r="A6" s="132" t="s">
        <v>1059</v>
      </c>
      <c r="B6" s="133">
        <v>232</v>
      </c>
      <c r="C6" s="133">
        <v>276</v>
      </c>
      <c r="D6" s="131"/>
    </row>
    <row r="7" spans="1:4" ht="50.25" customHeight="1">
      <c r="A7" s="132" t="s">
        <v>1060</v>
      </c>
      <c r="B7" s="130">
        <f>SUM(B8:B9)</f>
        <v>1014</v>
      </c>
      <c r="C7" s="130">
        <f>SUM(C8:C9)</f>
        <v>793</v>
      </c>
      <c r="D7" s="131"/>
    </row>
    <row r="8" spans="1:4" ht="50.25" customHeight="1">
      <c r="A8" s="134" t="s">
        <v>1061</v>
      </c>
      <c r="B8" s="133">
        <v>673</v>
      </c>
      <c r="C8" s="133">
        <v>759</v>
      </c>
      <c r="D8" s="131"/>
    </row>
    <row r="9" spans="1:4" ht="50.25" customHeight="1">
      <c r="A9" s="134" t="s">
        <v>1062</v>
      </c>
      <c r="B9" s="133">
        <v>341</v>
      </c>
      <c r="C9" s="133">
        <v>34</v>
      </c>
      <c r="D9" s="131"/>
    </row>
  </sheetData>
  <mergeCells count="2">
    <mergeCell ref="A1:D1"/>
    <mergeCell ref="D4:D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view="pageLayout" workbookViewId="0" topLeftCell="A7">
      <selection activeCell="B11" sqref="B11"/>
    </sheetView>
  </sheetViews>
  <sheetFormatPr defaultColWidth="9.00390625" defaultRowHeight="14.25"/>
  <cols>
    <col min="1" max="1" width="39.125" style="0" customWidth="1"/>
    <col min="2" max="2" width="16.625" style="0" customWidth="1"/>
    <col min="3" max="3" width="16.625" style="79" customWidth="1"/>
    <col min="4" max="6" width="16.625" style="0" customWidth="1"/>
    <col min="7" max="7" width="12.75390625" style="0" hidden="1" customWidth="1"/>
  </cols>
  <sheetData>
    <row r="1" spans="1:7" ht="45.75" customHeight="1">
      <c r="A1" s="109" t="s">
        <v>831</v>
      </c>
      <c r="B1" s="109"/>
      <c r="C1" s="109"/>
      <c r="D1" s="109"/>
      <c r="E1" s="109"/>
      <c r="F1" s="109"/>
      <c r="G1" s="109"/>
    </row>
    <row r="2" spans="1:7" ht="16.5" customHeight="1">
      <c r="A2" s="1"/>
      <c r="B2" s="1"/>
      <c r="C2" s="93"/>
      <c r="D2" s="1"/>
      <c r="E2" s="1"/>
      <c r="F2" s="37" t="s">
        <v>3</v>
      </c>
      <c r="G2" s="2" t="s">
        <v>3</v>
      </c>
    </row>
    <row r="3" spans="1:7" ht="31.5" customHeight="1">
      <c r="A3" s="3" t="s">
        <v>4</v>
      </c>
      <c r="B3" s="9" t="s">
        <v>701</v>
      </c>
      <c r="C3" s="90" t="s">
        <v>832</v>
      </c>
      <c r="D3" s="9" t="s">
        <v>833</v>
      </c>
      <c r="E3" s="9" t="s">
        <v>5</v>
      </c>
      <c r="F3" s="9" t="s">
        <v>853</v>
      </c>
      <c r="G3" s="9" t="s">
        <v>6</v>
      </c>
    </row>
    <row r="4" spans="1:7" ht="18" customHeight="1">
      <c r="A4" s="10" t="s">
        <v>7</v>
      </c>
      <c r="B4" s="23">
        <f>SUM(B5:B24)</f>
        <v>16516</v>
      </c>
      <c r="C4" s="23">
        <f>SUM(C5:C24)</f>
        <v>17610</v>
      </c>
      <c r="D4" s="23">
        <f>SUM(D5:D24)</f>
        <v>17757</v>
      </c>
      <c r="E4" s="30">
        <f>D4/C4</f>
        <v>1.0083475298126066</v>
      </c>
      <c r="F4" s="30">
        <f>D4/B4</f>
        <v>1.0751392589004602</v>
      </c>
      <c r="G4" s="3"/>
    </row>
    <row r="5" spans="1:7" ht="18" customHeight="1">
      <c r="A5" s="8" t="s">
        <v>8</v>
      </c>
      <c r="B5" s="23">
        <v>3427</v>
      </c>
      <c r="C5" s="106">
        <v>4100</v>
      </c>
      <c r="D5" s="23">
        <v>4602</v>
      </c>
      <c r="E5" s="30">
        <f>D5/C5</f>
        <v>1.122439024390244</v>
      </c>
      <c r="F5" s="30">
        <f>D5/B5</f>
        <v>1.342865480011672</v>
      </c>
      <c r="G5" s="3"/>
    </row>
    <row r="6" spans="1:7" ht="18" customHeight="1">
      <c r="A6" s="55" t="s">
        <v>834</v>
      </c>
      <c r="B6" s="23">
        <v>514</v>
      </c>
      <c r="C6" s="106">
        <v>610</v>
      </c>
      <c r="D6" s="23">
        <v>566</v>
      </c>
      <c r="E6" s="30">
        <f>D6/C6</f>
        <v>0.9278688524590164</v>
      </c>
      <c r="F6" s="30">
        <f>D6/B6</f>
        <v>1.1011673151750974</v>
      </c>
      <c r="G6" s="3"/>
    </row>
    <row r="7" spans="1:7" ht="18" customHeight="1">
      <c r="A7" s="55" t="s">
        <v>835</v>
      </c>
      <c r="B7" s="23">
        <v>267</v>
      </c>
      <c r="C7" s="106">
        <v>320</v>
      </c>
      <c r="D7" s="23">
        <v>112</v>
      </c>
      <c r="E7" s="30">
        <f>D7/C7</f>
        <v>0.35</v>
      </c>
      <c r="F7" s="30">
        <f>D7/B7</f>
        <v>0.41947565543071164</v>
      </c>
      <c r="G7" s="3"/>
    </row>
    <row r="8" spans="1:7" ht="18" customHeight="1">
      <c r="A8" s="55" t="s">
        <v>836</v>
      </c>
      <c r="B8" s="23">
        <v>29</v>
      </c>
      <c r="C8" s="106">
        <v>30</v>
      </c>
      <c r="D8" s="23">
        <v>32</v>
      </c>
      <c r="E8" s="30">
        <f>D8/C8</f>
        <v>1.0666666666666667</v>
      </c>
      <c r="F8" s="30">
        <f>D8/B8</f>
        <v>1.103448275862069</v>
      </c>
      <c r="G8" s="3"/>
    </row>
    <row r="9" spans="1:7" ht="18" customHeight="1">
      <c r="A9" s="55" t="s">
        <v>837</v>
      </c>
      <c r="B9" s="23">
        <v>600</v>
      </c>
      <c r="C9" s="106">
        <v>710</v>
      </c>
      <c r="D9" s="23">
        <v>689</v>
      </c>
      <c r="E9" s="30">
        <f aca="true" t="shared" si="0" ref="E9:E16">D9/C9</f>
        <v>0.9704225352112676</v>
      </c>
      <c r="F9" s="30">
        <f aca="true" t="shared" si="1" ref="F9:F17">D9/B9</f>
        <v>1.1483333333333334</v>
      </c>
      <c r="G9" s="3"/>
    </row>
    <row r="10" spans="1:7" ht="18" customHeight="1">
      <c r="A10" s="55" t="s">
        <v>838</v>
      </c>
      <c r="B10" s="23">
        <v>507</v>
      </c>
      <c r="C10" s="106">
        <v>600</v>
      </c>
      <c r="D10" s="23">
        <v>243</v>
      </c>
      <c r="E10" s="30">
        <f t="shared" si="0"/>
        <v>0.405</v>
      </c>
      <c r="F10" s="30">
        <f t="shared" si="1"/>
        <v>0.47928994082840237</v>
      </c>
      <c r="G10" s="3"/>
    </row>
    <row r="11" spans="1:7" ht="18" customHeight="1">
      <c r="A11" s="55" t="s">
        <v>839</v>
      </c>
      <c r="B11" s="23">
        <v>291</v>
      </c>
      <c r="C11" s="106">
        <v>350</v>
      </c>
      <c r="D11" s="23">
        <v>303</v>
      </c>
      <c r="E11" s="30">
        <f t="shared" si="0"/>
        <v>0.8657142857142858</v>
      </c>
      <c r="F11" s="30">
        <f t="shared" si="1"/>
        <v>1.041237113402062</v>
      </c>
      <c r="G11" s="3"/>
    </row>
    <row r="12" spans="1:7" ht="18" customHeight="1">
      <c r="A12" s="55" t="s">
        <v>840</v>
      </c>
      <c r="B12" s="23">
        <v>988</v>
      </c>
      <c r="C12" s="106">
        <v>1200</v>
      </c>
      <c r="D12" s="23">
        <v>548</v>
      </c>
      <c r="E12" s="30">
        <f t="shared" si="0"/>
        <v>0.45666666666666667</v>
      </c>
      <c r="F12" s="30">
        <f t="shared" si="1"/>
        <v>0.5546558704453441</v>
      </c>
      <c r="G12" s="3"/>
    </row>
    <row r="13" spans="1:7" ht="18" customHeight="1">
      <c r="A13" s="55" t="s">
        <v>841</v>
      </c>
      <c r="B13" s="23">
        <v>427</v>
      </c>
      <c r="C13" s="106">
        <v>500</v>
      </c>
      <c r="D13" s="23">
        <v>349</v>
      </c>
      <c r="E13" s="30">
        <f t="shared" si="0"/>
        <v>0.698</v>
      </c>
      <c r="F13" s="30">
        <f t="shared" si="1"/>
        <v>0.8173302107728337</v>
      </c>
      <c r="G13" s="3"/>
    </row>
    <row r="14" spans="1:7" ht="18" customHeight="1">
      <c r="A14" s="55" t="s">
        <v>842</v>
      </c>
      <c r="B14" s="23">
        <v>518</v>
      </c>
      <c r="C14" s="106">
        <v>610</v>
      </c>
      <c r="D14" s="23">
        <v>560</v>
      </c>
      <c r="E14" s="30">
        <f t="shared" si="0"/>
        <v>0.9180327868852459</v>
      </c>
      <c r="F14" s="30">
        <f t="shared" si="1"/>
        <v>1.0810810810810811</v>
      </c>
      <c r="G14" s="3"/>
    </row>
    <row r="15" spans="1:7" ht="18" customHeight="1">
      <c r="A15" s="55" t="s">
        <v>843</v>
      </c>
      <c r="B15" s="23">
        <v>271</v>
      </c>
      <c r="C15" s="106">
        <v>320</v>
      </c>
      <c r="D15" s="23">
        <v>897</v>
      </c>
      <c r="E15" s="30">
        <f t="shared" si="0"/>
        <v>2.803125</v>
      </c>
      <c r="F15" s="30">
        <f t="shared" si="1"/>
        <v>3.309963099630996</v>
      </c>
      <c r="G15" s="3"/>
    </row>
    <row r="16" spans="1:7" ht="18" customHeight="1">
      <c r="A16" s="55" t="s">
        <v>844</v>
      </c>
      <c r="B16" s="23">
        <v>1446</v>
      </c>
      <c r="C16" s="106">
        <v>1700</v>
      </c>
      <c r="D16" s="23">
        <v>1665</v>
      </c>
      <c r="E16" s="30">
        <f t="shared" si="0"/>
        <v>0.9794117647058823</v>
      </c>
      <c r="F16" s="30">
        <f t="shared" si="1"/>
        <v>1.1514522821576763</v>
      </c>
      <c r="G16" s="3"/>
    </row>
    <row r="17" spans="1:7" ht="18" customHeight="1">
      <c r="A17" s="55" t="s">
        <v>845</v>
      </c>
      <c r="B17" s="23">
        <v>34</v>
      </c>
      <c r="C17" s="106">
        <v>60</v>
      </c>
      <c r="D17" s="23">
        <v>58</v>
      </c>
      <c r="E17" s="30">
        <f>D17/C17</f>
        <v>0.9666666666666667</v>
      </c>
      <c r="F17" s="30">
        <f t="shared" si="1"/>
        <v>1.7058823529411764</v>
      </c>
      <c r="G17" s="3"/>
    </row>
    <row r="18" spans="1:7" ht="18" customHeight="1">
      <c r="A18" s="55" t="s">
        <v>846</v>
      </c>
      <c r="B18" s="23">
        <v>1825</v>
      </c>
      <c r="C18" s="86">
        <v>1800</v>
      </c>
      <c r="D18" s="23">
        <v>1242</v>
      </c>
      <c r="E18" s="30">
        <f>D18/C18</f>
        <v>0.69</v>
      </c>
      <c r="F18" s="30">
        <f>D18/B18</f>
        <v>0.6805479452054795</v>
      </c>
      <c r="G18" s="3"/>
    </row>
    <row r="19" spans="1:7" ht="18" customHeight="1">
      <c r="A19" s="55" t="s">
        <v>847</v>
      </c>
      <c r="B19" s="23">
        <v>597</v>
      </c>
      <c r="C19" s="86">
        <v>600</v>
      </c>
      <c r="D19" s="23">
        <v>2292</v>
      </c>
      <c r="E19" s="30">
        <f>D19/C19</f>
        <v>3.82</v>
      </c>
      <c r="F19" s="30">
        <f>D19/B19</f>
        <v>3.8391959798994977</v>
      </c>
      <c r="G19" s="3"/>
    </row>
    <row r="20" spans="1:7" ht="18" customHeight="1">
      <c r="A20" s="55" t="s">
        <v>848</v>
      </c>
      <c r="B20" s="23">
        <v>3862</v>
      </c>
      <c r="C20" s="86">
        <v>3500</v>
      </c>
      <c r="D20" s="23">
        <v>2447</v>
      </c>
      <c r="E20" s="30">
        <f>D20/C20</f>
        <v>0.6991428571428572</v>
      </c>
      <c r="F20" s="30">
        <f>D20/B20</f>
        <v>0.6336095287415847</v>
      </c>
      <c r="G20" s="3"/>
    </row>
    <row r="21" spans="1:7" ht="18" customHeight="1">
      <c r="A21" s="55" t="s">
        <v>849</v>
      </c>
      <c r="B21" s="23"/>
      <c r="C21" s="86"/>
      <c r="D21" s="23"/>
      <c r="E21" s="30"/>
      <c r="F21" s="30"/>
      <c r="G21" s="3"/>
    </row>
    <row r="22" spans="1:7" ht="18" customHeight="1">
      <c r="A22" s="55" t="s">
        <v>850</v>
      </c>
      <c r="B22" s="23">
        <v>846</v>
      </c>
      <c r="C22" s="86">
        <v>550</v>
      </c>
      <c r="D22" s="23">
        <v>1055</v>
      </c>
      <c r="E22" s="30">
        <f>D22/C22</f>
        <v>1.9181818181818182</v>
      </c>
      <c r="F22" s="30">
        <f>D22/B22</f>
        <v>1.2470449172576832</v>
      </c>
      <c r="G22" s="3"/>
    </row>
    <row r="23" spans="1:7" ht="18" customHeight="1">
      <c r="A23" s="55" t="s">
        <v>851</v>
      </c>
      <c r="B23" s="23">
        <v>17</v>
      </c>
      <c r="C23" s="86">
        <v>20</v>
      </c>
      <c r="D23" s="23">
        <v>65</v>
      </c>
      <c r="E23" s="30">
        <f>D23/C23</f>
        <v>3.25</v>
      </c>
      <c r="F23" s="30">
        <f>D23/B23</f>
        <v>3.823529411764706</v>
      </c>
      <c r="G23" s="3"/>
    </row>
    <row r="24" spans="1:7" ht="18" customHeight="1">
      <c r="A24" s="55" t="s">
        <v>852</v>
      </c>
      <c r="B24" s="23">
        <v>50</v>
      </c>
      <c r="C24" s="86">
        <v>30</v>
      </c>
      <c r="D24" s="23">
        <v>32</v>
      </c>
      <c r="E24" s="30">
        <f>D24/C24</f>
        <v>1.0666666666666667</v>
      </c>
      <c r="F24" s="30">
        <f>D24/B24</f>
        <v>0.64</v>
      </c>
      <c r="G24" s="3"/>
    </row>
    <row r="25" ht="18" customHeight="1"/>
    <row r="26" ht="18" customHeight="1"/>
    <row r="27" ht="18.75" customHeight="1"/>
  </sheetData>
  <sheetProtection/>
  <mergeCells count="1">
    <mergeCell ref="A1:G1"/>
  </mergeCells>
  <printOptions/>
  <pageMargins left="0.7874015748031497" right="0.5905511811023623" top="0.5905511811023623" bottom="0.7086614173228347" header="0.3937007874015748" footer="0.5118110236220472"/>
  <pageSetup firstPageNumber="1" useFirstPageNumber="1" horizontalDpi="600" verticalDpi="600" orientation="landscape" paperSize="9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27"/>
  <sheetViews>
    <sheetView showZeros="0" zoomScalePageLayoutView="0" workbookViewId="0" topLeftCell="A1">
      <pane xSplit="1" ySplit="3" topLeftCell="B385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9.00390625" defaultRowHeight="14.25"/>
  <cols>
    <col min="1" max="1" width="41.125" style="44" customWidth="1"/>
    <col min="2" max="2" width="16.00390625" style="44" customWidth="1"/>
    <col min="3" max="3" width="16.00390625" style="76" customWidth="1"/>
    <col min="4" max="6" width="16.00390625" style="44" customWidth="1"/>
    <col min="7" max="7" width="20.50390625" style="44" hidden="1" customWidth="1"/>
    <col min="8" max="8" width="0" style="44" hidden="1" customWidth="1"/>
    <col min="9" max="16384" width="9.00390625" style="44" customWidth="1"/>
  </cols>
  <sheetData>
    <row r="1" spans="1:7" ht="37.5" customHeight="1">
      <c r="A1" s="110" t="s">
        <v>854</v>
      </c>
      <c r="B1" s="110"/>
      <c r="C1" s="110"/>
      <c r="D1" s="110"/>
      <c r="E1" s="110"/>
      <c r="F1" s="110"/>
      <c r="G1" s="110"/>
    </row>
    <row r="2" spans="1:7" ht="15.75" customHeight="1">
      <c r="A2" s="59"/>
      <c r="B2" s="59"/>
      <c r="C2" s="74"/>
      <c r="D2" s="59"/>
      <c r="E2" s="59"/>
      <c r="F2" s="60" t="s">
        <v>3</v>
      </c>
      <c r="G2" s="61" t="s">
        <v>3</v>
      </c>
    </row>
    <row r="3" spans="1:7" ht="31.5" customHeight="1">
      <c r="A3" s="15" t="s">
        <v>737</v>
      </c>
      <c r="B3" s="62" t="s">
        <v>702</v>
      </c>
      <c r="C3" s="75" t="s">
        <v>855</v>
      </c>
      <c r="D3" s="62" t="s">
        <v>856</v>
      </c>
      <c r="E3" s="62" t="s">
        <v>10</v>
      </c>
      <c r="F3" s="62" t="s">
        <v>857</v>
      </c>
      <c r="G3" s="15" t="s">
        <v>6</v>
      </c>
    </row>
    <row r="4" spans="1:8" ht="18.75" customHeight="1">
      <c r="A4" s="49" t="s">
        <v>11</v>
      </c>
      <c r="B4" s="41">
        <f>SUM(B5,B102,B132,B160,B169,B194,B260,B308,B337,B355,B419,B439,B454,B470,B472,B486,B496,B522,B525,B464,B507)</f>
        <v>172100</v>
      </c>
      <c r="C4" s="41">
        <v>234435</v>
      </c>
      <c r="D4" s="41">
        <f>SUM(D5,D102,D132,D160,D169,D194,D260,D308,D337,D355,D419,D439,D454,D470,D472,D486,D496,D522,D525,D464,D507)</f>
        <v>229128</v>
      </c>
      <c r="E4" s="42">
        <f>D4/C4</f>
        <v>0.9773625951756351</v>
      </c>
      <c r="F4" s="42">
        <f>D4/B4</f>
        <v>1.3313654851830332</v>
      </c>
      <c r="G4" s="43"/>
      <c r="H4" s="44">
        <f>C4-D4</f>
        <v>5307</v>
      </c>
    </row>
    <row r="5" spans="1:8" ht="18.75" customHeight="1">
      <c r="A5" s="40" t="s">
        <v>12</v>
      </c>
      <c r="B5" s="41">
        <f>SUM(B6,B11,B15,B22,B27,B41,B35,B44,B49,B53,B57,B92,B64,B67,B71,B75,B79,B83,B88,B100,B62)</f>
        <v>15318</v>
      </c>
      <c r="C5" s="41">
        <v>18111</v>
      </c>
      <c r="D5" s="41">
        <f>SUM(D6,D11,D15,D22,D27,D41,D35,D44,D49,D53,D57,D92,D64,D67,D71,D75,D79,D83,D88,D100,D62)</f>
        <v>16025</v>
      </c>
      <c r="E5" s="42">
        <f aca="true" t="shared" si="0" ref="E5:E68">D5/C5</f>
        <v>0.8848213792722655</v>
      </c>
      <c r="F5" s="42">
        <f aca="true" t="shared" si="1" ref="F5:F68">D5/B5</f>
        <v>1.0461548505026765</v>
      </c>
      <c r="G5" s="43"/>
      <c r="H5" s="44">
        <f aca="true" t="shared" si="2" ref="H5:H64">C5-D5</f>
        <v>2086</v>
      </c>
    </row>
    <row r="6" spans="1:8" ht="18.75" customHeight="1">
      <c r="A6" s="40" t="s">
        <v>13</v>
      </c>
      <c r="B6" s="41">
        <f>SUM(B7:B10)</f>
        <v>329</v>
      </c>
      <c r="C6" s="73">
        <v>344</v>
      </c>
      <c r="D6" s="41">
        <f>SUM(D7:D10)</f>
        <v>344</v>
      </c>
      <c r="E6" s="42">
        <f t="shared" si="0"/>
        <v>1</v>
      </c>
      <c r="F6" s="42">
        <f t="shared" si="1"/>
        <v>1.0455927051671732</v>
      </c>
      <c r="G6" s="43"/>
      <c r="H6" s="44">
        <f t="shared" si="2"/>
        <v>0</v>
      </c>
    </row>
    <row r="7" spans="1:8" ht="18.75" customHeight="1">
      <c r="A7" s="40" t="s">
        <v>14</v>
      </c>
      <c r="B7" s="41">
        <v>235</v>
      </c>
      <c r="C7" s="103">
        <v>257</v>
      </c>
      <c r="D7" s="41">
        <v>257</v>
      </c>
      <c r="E7" s="42">
        <f t="shared" si="0"/>
        <v>1</v>
      </c>
      <c r="F7" s="42">
        <f t="shared" si="1"/>
        <v>1.0936170212765957</v>
      </c>
      <c r="G7" s="43"/>
      <c r="H7" s="44">
        <f t="shared" si="2"/>
        <v>0</v>
      </c>
    </row>
    <row r="8" spans="1:8" ht="18.75" customHeight="1">
      <c r="A8" s="40" t="s">
        <v>15</v>
      </c>
      <c r="B8" s="41">
        <v>62</v>
      </c>
      <c r="C8" s="103">
        <v>62</v>
      </c>
      <c r="D8" s="41">
        <v>62</v>
      </c>
      <c r="E8" s="42">
        <f t="shared" si="0"/>
        <v>1</v>
      </c>
      <c r="F8" s="42">
        <f t="shared" si="1"/>
        <v>1</v>
      </c>
      <c r="G8" s="43"/>
      <c r="H8" s="44">
        <f t="shared" si="2"/>
        <v>0</v>
      </c>
    </row>
    <row r="9" spans="1:8" ht="18.75" customHeight="1">
      <c r="A9" s="40" t="s">
        <v>16</v>
      </c>
      <c r="B9" s="41">
        <v>32</v>
      </c>
      <c r="C9" s="103">
        <v>25</v>
      </c>
      <c r="D9" s="41">
        <v>25</v>
      </c>
      <c r="E9" s="42">
        <f t="shared" si="0"/>
        <v>1</v>
      </c>
      <c r="F9" s="42">
        <f t="shared" si="1"/>
        <v>0.78125</v>
      </c>
      <c r="G9" s="43"/>
      <c r="H9" s="44">
        <f t="shared" si="2"/>
        <v>0</v>
      </c>
    </row>
    <row r="10" spans="1:8" ht="18.75" customHeight="1">
      <c r="A10" s="40" t="s">
        <v>17</v>
      </c>
      <c r="B10" s="41"/>
      <c r="C10" s="103">
        <v>0</v>
      </c>
      <c r="D10" s="41"/>
      <c r="E10" s="42"/>
      <c r="F10" s="42"/>
      <c r="G10" s="43"/>
      <c r="H10" s="44">
        <f t="shared" si="2"/>
        <v>0</v>
      </c>
    </row>
    <row r="11" spans="1:8" ht="18.75" customHeight="1">
      <c r="A11" s="40" t="s">
        <v>18</v>
      </c>
      <c r="B11" s="41">
        <f>SUM(B12:B14)</f>
        <v>270</v>
      </c>
      <c r="C11" s="73">
        <v>264</v>
      </c>
      <c r="D11" s="41">
        <f>SUM(D12:D14)</f>
        <v>264</v>
      </c>
      <c r="E11" s="42">
        <f t="shared" si="0"/>
        <v>1</v>
      </c>
      <c r="F11" s="42">
        <f t="shared" si="1"/>
        <v>0.9777777777777777</v>
      </c>
      <c r="G11" s="43"/>
      <c r="H11" s="44">
        <f t="shared" si="2"/>
        <v>0</v>
      </c>
    </row>
    <row r="12" spans="1:8" ht="18.75" customHeight="1">
      <c r="A12" s="40" t="s">
        <v>14</v>
      </c>
      <c r="B12" s="41">
        <v>194</v>
      </c>
      <c r="C12" s="103">
        <v>205</v>
      </c>
      <c r="D12" s="41">
        <v>205</v>
      </c>
      <c r="E12" s="42">
        <f t="shared" si="0"/>
        <v>1</v>
      </c>
      <c r="F12" s="42">
        <f t="shared" si="1"/>
        <v>1.056701030927835</v>
      </c>
      <c r="G12" s="43"/>
      <c r="H12" s="44">
        <f t="shared" si="2"/>
        <v>0</v>
      </c>
    </row>
    <row r="13" spans="1:8" ht="18.75" customHeight="1">
      <c r="A13" s="40" t="s">
        <v>15</v>
      </c>
      <c r="B13" s="41">
        <v>46</v>
      </c>
      <c r="C13" s="103">
        <v>36</v>
      </c>
      <c r="D13" s="41">
        <v>36</v>
      </c>
      <c r="E13" s="42">
        <f t="shared" si="0"/>
        <v>1</v>
      </c>
      <c r="F13" s="42">
        <f t="shared" si="1"/>
        <v>0.782608695652174</v>
      </c>
      <c r="G13" s="43"/>
      <c r="H13" s="44">
        <f t="shared" si="2"/>
        <v>0</v>
      </c>
    </row>
    <row r="14" spans="1:8" ht="18.75" customHeight="1">
      <c r="A14" s="40" t="s">
        <v>19</v>
      </c>
      <c r="B14" s="41">
        <v>30</v>
      </c>
      <c r="C14" s="103">
        <v>23</v>
      </c>
      <c r="D14" s="41">
        <v>23</v>
      </c>
      <c r="E14" s="42">
        <f t="shared" si="0"/>
        <v>1</v>
      </c>
      <c r="F14" s="42">
        <f t="shared" si="1"/>
        <v>0.7666666666666667</v>
      </c>
      <c r="G14" s="43"/>
      <c r="H14" s="44">
        <f t="shared" si="2"/>
        <v>0</v>
      </c>
    </row>
    <row r="15" spans="1:8" ht="18.75" customHeight="1">
      <c r="A15" s="40" t="s">
        <v>20</v>
      </c>
      <c r="B15" s="41">
        <f>SUM(B16:B21)</f>
        <v>5465</v>
      </c>
      <c r="C15" s="73">
        <v>5799</v>
      </c>
      <c r="D15" s="41">
        <f>SUM(D16:D21)</f>
        <v>5799</v>
      </c>
      <c r="E15" s="42">
        <f t="shared" si="0"/>
        <v>1</v>
      </c>
      <c r="F15" s="42">
        <f t="shared" si="1"/>
        <v>1.0611161939615736</v>
      </c>
      <c r="G15" s="43"/>
      <c r="H15" s="44">
        <f t="shared" si="2"/>
        <v>0</v>
      </c>
    </row>
    <row r="16" spans="1:7" ht="18.75" customHeight="1">
      <c r="A16" s="40" t="s">
        <v>14</v>
      </c>
      <c r="B16" s="41">
        <v>2849</v>
      </c>
      <c r="C16" s="103">
        <v>3073</v>
      </c>
      <c r="D16" s="41">
        <v>3073</v>
      </c>
      <c r="E16" s="42">
        <f t="shared" si="0"/>
        <v>1</v>
      </c>
      <c r="F16" s="42">
        <f t="shared" si="1"/>
        <v>1.0786240786240786</v>
      </c>
      <c r="G16" s="43"/>
    </row>
    <row r="17" spans="1:8" ht="18.75" customHeight="1">
      <c r="A17" s="40" t="s">
        <v>15</v>
      </c>
      <c r="B17" s="41">
        <v>1889</v>
      </c>
      <c r="C17" s="103">
        <v>1937</v>
      </c>
      <c r="D17" s="41">
        <v>1937</v>
      </c>
      <c r="E17" s="42">
        <f t="shared" si="0"/>
        <v>1</v>
      </c>
      <c r="F17" s="42">
        <f t="shared" si="1"/>
        <v>1.0254102699841185</v>
      </c>
      <c r="G17" s="43"/>
      <c r="H17" s="44">
        <f t="shared" si="2"/>
        <v>0</v>
      </c>
    </row>
    <row r="18" spans="1:8" ht="18.75" customHeight="1">
      <c r="A18" s="40" t="s">
        <v>21</v>
      </c>
      <c r="B18" s="41">
        <v>546</v>
      </c>
      <c r="C18" s="103">
        <v>532</v>
      </c>
      <c r="D18" s="41">
        <v>532</v>
      </c>
      <c r="E18" s="42">
        <f t="shared" si="0"/>
        <v>1</v>
      </c>
      <c r="F18" s="42">
        <f t="shared" si="1"/>
        <v>0.9743589743589743</v>
      </c>
      <c r="G18" s="43"/>
      <c r="H18" s="44">
        <f t="shared" si="2"/>
        <v>0</v>
      </c>
    </row>
    <row r="19" spans="1:8" ht="18.75" customHeight="1">
      <c r="A19" s="40" t="s">
        <v>22</v>
      </c>
      <c r="B19" s="41">
        <v>126</v>
      </c>
      <c r="C19" s="103">
        <v>184</v>
      </c>
      <c r="D19" s="41">
        <v>184</v>
      </c>
      <c r="E19" s="42">
        <f t="shared" si="0"/>
        <v>1</v>
      </c>
      <c r="F19" s="42">
        <f t="shared" si="1"/>
        <v>1.4603174603174602</v>
      </c>
      <c r="G19" s="43"/>
      <c r="H19" s="44">
        <f t="shared" si="2"/>
        <v>0</v>
      </c>
    </row>
    <row r="20" spans="1:8" ht="18.75" customHeight="1">
      <c r="A20" s="63" t="s">
        <v>754</v>
      </c>
      <c r="B20" s="41"/>
      <c r="C20" s="103">
        <v>73</v>
      </c>
      <c r="D20" s="41">
        <v>73</v>
      </c>
      <c r="E20" s="42">
        <f t="shared" si="0"/>
        <v>1</v>
      </c>
      <c r="F20" s="42"/>
      <c r="G20" s="43"/>
      <c r="H20" s="44">
        <f t="shared" si="2"/>
        <v>0</v>
      </c>
    </row>
    <row r="21" spans="1:8" ht="18.75" customHeight="1">
      <c r="A21" s="40" t="s">
        <v>23</v>
      </c>
      <c r="B21" s="41">
        <v>55</v>
      </c>
      <c r="C21" s="103">
        <v>0</v>
      </c>
      <c r="D21" s="41"/>
      <c r="E21" s="42"/>
      <c r="F21" s="42">
        <f t="shared" si="1"/>
        <v>0</v>
      </c>
      <c r="G21" s="43"/>
      <c r="H21" s="44">
        <f t="shared" si="2"/>
        <v>0</v>
      </c>
    </row>
    <row r="22" spans="1:8" ht="18.75" customHeight="1">
      <c r="A22" s="40" t="s">
        <v>24</v>
      </c>
      <c r="B22" s="41">
        <f>SUM(B23:B26)</f>
        <v>259</v>
      </c>
      <c r="C22" s="73">
        <v>246</v>
      </c>
      <c r="D22" s="41">
        <f>SUM(D23:D26)</f>
        <v>226</v>
      </c>
      <c r="E22" s="42">
        <f t="shared" si="0"/>
        <v>0.9186991869918699</v>
      </c>
      <c r="F22" s="42">
        <f t="shared" si="1"/>
        <v>0.8725868725868726</v>
      </c>
      <c r="G22" s="43"/>
      <c r="H22" s="44">
        <f t="shared" si="2"/>
        <v>20</v>
      </c>
    </row>
    <row r="23" spans="1:8" ht="18.75" customHeight="1">
      <c r="A23" s="40" t="s">
        <v>14</v>
      </c>
      <c r="B23" s="41">
        <v>70</v>
      </c>
      <c r="C23" s="103">
        <v>92</v>
      </c>
      <c r="D23" s="41">
        <v>92</v>
      </c>
      <c r="E23" s="42">
        <f t="shared" si="0"/>
        <v>1</v>
      </c>
      <c r="F23" s="42">
        <f t="shared" si="1"/>
        <v>1.3142857142857143</v>
      </c>
      <c r="G23" s="43"/>
      <c r="H23" s="44">
        <f t="shared" si="2"/>
        <v>0</v>
      </c>
    </row>
    <row r="24" spans="1:8" ht="18.75" customHeight="1">
      <c r="A24" s="40" t="s">
        <v>15</v>
      </c>
      <c r="B24" s="41">
        <v>20</v>
      </c>
      <c r="C24" s="103">
        <v>40</v>
      </c>
      <c r="D24" s="41">
        <v>20</v>
      </c>
      <c r="E24" s="42">
        <f t="shared" si="0"/>
        <v>0.5</v>
      </c>
      <c r="F24" s="42">
        <f t="shared" si="1"/>
        <v>1</v>
      </c>
      <c r="G24" s="43"/>
      <c r="H24" s="44">
        <f t="shared" si="2"/>
        <v>20</v>
      </c>
    </row>
    <row r="25" spans="1:8" ht="18.75" customHeight="1">
      <c r="A25" s="40" t="s">
        <v>25</v>
      </c>
      <c r="B25" s="41">
        <v>124</v>
      </c>
      <c r="C25" s="103">
        <v>75</v>
      </c>
      <c r="D25" s="41">
        <v>75</v>
      </c>
      <c r="E25" s="42">
        <f t="shared" si="0"/>
        <v>1</v>
      </c>
      <c r="F25" s="42">
        <f t="shared" si="1"/>
        <v>0.6048387096774194</v>
      </c>
      <c r="G25" s="43"/>
      <c r="H25" s="44">
        <f t="shared" si="2"/>
        <v>0</v>
      </c>
    </row>
    <row r="26" spans="1:8" ht="18.75" customHeight="1">
      <c r="A26" s="40" t="s">
        <v>26</v>
      </c>
      <c r="B26" s="41">
        <v>45</v>
      </c>
      <c r="C26" s="103">
        <v>39</v>
      </c>
      <c r="D26" s="41">
        <v>39</v>
      </c>
      <c r="E26" s="42">
        <f t="shared" si="0"/>
        <v>1</v>
      </c>
      <c r="F26" s="42">
        <f t="shared" si="1"/>
        <v>0.8666666666666667</v>
      </c>
      <c r="G26" s="43"/>
      <c r="H26" s="44">
        <f t="shared" si="2"/>
        <v>0</v>
      </c>
    </row>
    <row r="27" spans="1:8" ht="18.75" customHeight="1">
      <c r="A27" s="40" t="s">
        <v>27</v>
      </c>
      <c r="B27" s="41">
        <f>SUM(B28:B34)</f>
        <v>293</v>
      </c>
      <c r="C27" s="73">
        <v>318</v>
      </c>
      <c r="D27" s="41">
        <f>SUM(D28:D34)</f>
        <v>318</v>
      </c>
      <c r="E27" s="42">
        <f t="shared" si="0"/>
        <v>1</v>
      </c>
      <c r="F27" s="42">
        <f t="shared" si="1"/>
        <v>1.0853242320819112</v>
      </c>
      <c r="G27" s="43"/>
      <c r="H27" s="44">
        <f t="shared" si="2"/>
        <v>0</v>
      </c>
    </row>
    <row r="28" spans="1:8" ht="18.75" customHeight="1">
      <c r="A28" s="40" t="s">
        <v>14</v>
      </c>
      <c r="B28" s="41">
        <v>166</v>
      </c>
      <c r="C28" s="103">
        <v>167</v>
      </c>
      <c r="D28" s="41">
        <v>167</v>
      </c>
      <c r="E28" s="42">
        <f t="shared" si="0"/>
        <v>1</v>
      </c>
      <c r="F28" s="42">
        <f t="shared" si="1"/>
        <v>1.0060240963855422</v>
      </c>
      <c r="G28" s="43"/>
      <c r="H28" s="44">
        <f t="shared" si="2"/>
        <v>0</v>
      </c>
    </row>
    <row r="29" spans="1:8" ht="18.75" customHeight="1">
      <c r="A29" s="40" t="s">
        <v>15</v>
      </c>
      <c r="B29" s="41">
        <v>27</v>
      </c>
      <c r="C29" s="103">
        <v>27</v>
      </c>
      <c r="D29" s="41">
        <v>27</v>
      </c>
      <c r="E29" s="42">
        <f t="shared" si="0"/>
        <v>1</v>
      </c>
      <c r="F29" s="42">
        <f t="shared" si="1"/>
        <v>1</v>
      </c>
      <c r="G29" s="43"/>
      <c r="H29" s="44">
        <f t="shared" si="2"/>
        <v>0</v>
      </c>
    </row>
    <row r="30" spans="1:8" ht="18.75" customHeight="1">
      <c r="A30" s="63" t="s">
        <v>703</v>
      </c>
      <c r="B30" s="41">
        <v>10</v>
      </c>
      <c r="C30" s="103">
        <v>0</v>
      </c>
      <c r="D30" s="41"/>
      <c r="E30" s="42"/>
      <c r="F30" s="42">
        <f t="shared" si="1"/>
        <v>0</v>
      </c>
      <c r="G30" s="43"/>
      <c r="H30" s="44">
        <f t="shared" si="2"/>
        <v>0</v>
      </c>
    </row>
    <row r="31" spans="1:8" ht="18.75" customHeight="1">
      <c r="A31" s="40" t="s">
        <v>28</v>
      </c>
      <c r="B31" s="41">
        <v>13</v>
      </c>
      <c r="C31" s="103">
        <v>13</v>
      </c>
      <c r="D31" s="41">
        <v>13</v>
      </c>
      <c r="E31" s="42">
        <f t="shared" si="0"/>
        <v>1</v>
      </c>
      <c r="F31" s="42">
        <f t="shared" si="1"/>
        <v>1</v>
      </c>
      <c r="G31" s="43"/>
      <c r="H31" s="44">
        <f t="shared" si="2"/>
        <v>0</v>
      </c>
    </row>
    <row r="32" spans="1:8" ht="18.75" customHeight="1">
      <c r="A32" s="40" t="s">
        <v>29</v>
      </c>
      <c r="B32" s="41">
        <v>48</v>
      </c>
      <c r="C32" s="103">
        <v>80</v>
      </c>
      <c r="D32" s="41">
        <v>80</v>
      </c>
      <c r="E32" s="42">
        <f t="shared" si="0"/>
        <v>1</v>
      </c>
      <c r="F32" s="42">
        <f t="shared" si="1"/>
        <v>1.6666666666666667</v>
      </c>
      <c r="G32" s="43"/>
      <c r="H32" s="44">
        <f t="shared" si="2"/>
        <v>0</v>
      </c>
    </row>
    <row r="33" spans="1:8" ht="18.75" customHeight="1">
      <c r="A33" s="40" t="s">
        <v>30</v>
      </c>
      <c r="B33" s="41">
        <v>3</v>
      </c>
      <c r="C33" s="103">
        <v>3</v>
      </c>
      <c r="D33" s="41">
        <v>3</v>
      </c>
      <c r="E33" s="42">
        <f t="shared" si="0"/>
        <v>1</v>
      </c>
      <c r="F33" s="42">
        <f t="shared" si="1"/>
        <v>1</v>
      </c>
      <c r="G33" s="43"/>
      <c r="H33" s="44">
        <f t="shared" si="2"/>
        <v>0</v>
      </c>
    </row>
    <row r="34" spans="1:8" ht="18.75" customHeight="1">
      <c r="A34" s="40" t="s">
        <v>31</v>
      </c>
      <c r="B34" s="41">
        <v>26</v>
      </c>
      <c r="C34" s="103">
        <v>28</v>
      </c>
      <c r="D34" s="41">
        <v>28</v>
      </c>
      <c r="E34" s="42">
        <f t="shared" si="0"/>
        <v>1</v>
      </c>
      <c r="F34" s="42">
        <f t="shared" si="1"/>
        <v>1.0769230769230769</v>
      </c>
      <c r="G34" s="43"/>
      <c r="H34" s="44">
        <f t="shared" si="2"/>
        <v>0</v>
      </c>
    </row>
    <row r="35" spans="1:8" ht="18.75" customHeight="1">
      <c r="A35" s="40" t="s">
        <v>32</v>
      </c>
      <c r="B35" s="41">
        <f>SUM(B36:B40)</f>
        <v>942</v>
      </c>
      <c r="C35" s="73">
        <v>775</v>
      </c>
      <c r="D35" s="41">
        <f>SUM(D36:D40)</f>
        <v>775</v>
      </c>
      <c r="E35" s="42">
        <f t="shared" si="0"/>
        <v>1</v>
      </c>
      <c r="F35" s="42">
        <f t="shared" si="1"/>
        <v>0.8227176220806794</v>
      </c>
      <c r="G35" s="43"/>
      <c r="H35" s="44">
        <f t="shared" si="2"/>
        <v>0</v>
      </c>
    </row>
    <row r="36" spans="1:8" ht="18.75" customHeight="1">
      <c r="A36" s="40" t="s">
        <v>14</v>
      </c>
      <c r="B36" s="41">
        <v>240</v>
      </c>
      <c r="C36" s="103">
        <v>224</v>
      </c>
      <c r="D36" s="41">
        <v>224</v>
      </c>
      <c r="E36" s="42">
        <f t="shared" si="0"/>
        <v>1</v>
      </c>
      <c r="F36" s="42">
        <f t="shared" si="1"/>
        <v>0.9333333333333333</v>
      </c>
      <c r="G36" s="43"/>
      <c r="H36" s="44">
        <f t="shared" si="2"/>
        <v>0</v>
      </c>
    </row>
    <row r="37" spans="1:8" ht="18.75" customHeight="1">
      <c r="A37" s="40" t="s">
        <v>15</v>
      </c>
      <c r="B37" s="41">
        <v>108</v>
      </c>
      <c r="C37" s="103">
        <v>20</v>
      </c>
      <c r="D37" s="41">
        <v>20</v>
      </c>
      <c r="E37" s="42">
        <f t="shared" si="0"/>
        <v>1</v>
      </c>
      <c r="F37" s="42">
        <f t="shared" si="1"/>
        <v>0.18518518518518517</v>
      </c>
      <c r="G37" s="43"/>
      <c r="H37" s="44">
        <f t="shared" si="2"/>
        <v>0</v>
      </c>
    </row>
    <row r="38" spans="1:8" ht="18.75" customHeight="1">
      <c r="A38" s="40" t="s">
        <v>33</v>
      </c>
      <c r="B38" s="41">
        <v>32</v>
      </c>
      <c r="C38" s="103">
        <v>30</v>
      </c>
      <c r="D38" s="41">
        <v>30</v>
      </c>
      <c r="E38" s="42">
        <f t="shared" si="0"/>
        <v>1</v>
      </c>
      <c r="F38" s="42">
        <f t="shared" si="1"/>
        <v>0.9375</v>
      </c>
      <c r="G38" s="43"/>
      <c r="H38" s="44">
        <f t="shared" si="2"/>
        <v>0</v>
      </c>
    </row>
    <row r="39" spans="1:8" ht="18.75" customHeight="1">
      <c r="A39" s="40" t="s">
        <v>30</v>
      </c>
      <c r="B39" s="41">
        <v>419</v>
      </c>
      <c r="C39" s="103">
        <v>462</v>
      </c>
      <c r="D39" s="41">
        <v>462</v>
      </c>
      <c r="E39" s="42">
        <f t="shared" si="0"/>
        <v>1</v>
      </c>
      <c r="F39" s="42">
        <f t="shared" si="1"/>
        <v>1.1026252983293556</v>
      </c>
      <c r="G39" s="43"/>
      <c r="H39" s="44">
        <f t="shared" si="2"/>
        <v>0</v>
      </c>
    </row>
    <row r="40" spans="1:8" ht="18.75" customHeight="1">
      <c r="A40" s="40" t="s">
        <v>34</v>
      </c>
      <c r="B40" s="41">
        <v>143</v>
      </c>
      <c r="C40" s="103">
        <v>39</v>
      </c>
      <c r="D40" s="41">
        <v>39</v>
      </c>
      <c r="E40" s="42">
        <f t="shared" si="0"/>
        <v>1</v>
      </c>
      <c r="F40" s="42">
        <f t="shared" si="1"/>
        <v>0.2727272727272727</v>
      </c>
      <c r="G40" s="43"/>
      <c r="H40" s="44">
        <f t="shared" si="2"/>
        <v>0</v>
      </c>
    </row>
    <row r="41" spans="1:7" ht="18.75" customHeight="1">
      <c r="A41" s="63" t="s">
        <v>858</v>
      </c>
      <c r="B41" s="41">
        <f>SUM(B42:B43)</f>
        <v>0</v>
      </c>
      <c r="C41" s="41">
        <v>623</v>
      </c>
      <c r="D41" s="41">
        <f>SUM(D42:D43)</f>
        <v>623</v>
      </c>
      <c r="E41" s="42">
        <f t="shared" si="0"/>
        <v>1</v>
      </c>
      <c r="F41" s="42"/>
      <c r="G41" s="43"/>
    </row>
    <row r="42" spans="1:7" ht="18.75" customHeight="1">
      <c r="A42" s="40" t="s">
        <v>14</v>
      </c>
      <c r="B42" s="41"/>
      <c r="C42" s="103">
        <v>623</v>
      </c>
      <c r="D42" s="41">
        <v>623</v>
      </c>
      <c r="E42" s="42">
        <f t="shared" si="0"/>
        <v>1</v>
      </c>
      <c r="F42" s="42"/>
      <c r="G42" s="43"/>
    </row>
    <row r="43" spans="1:7" ht="18.75" customHeight="1">
      <c r="A43" s="40" t="s">
        <v>15</v>
      </c>
      <c r="B43" s="41"/>
      <c r="C43" s="103">
        <v>0</v>
      </c>
      <c r="D43" s="41"/>
      <c r="E43" s="42"/>
      <c r="F43" s="42"/>
      <c r="G43" s="43"/>
    </row>
    <row r="44" spans="1:8" ht="18.75" customHeight="1">
      <c r="A44" s="40" t="s">
        <v>35</v>
      </c>
      <c r="B44" s="41">
        <f>SUM(B45:B48)</f>
        <v>328</v>
      </c>
      <c r="C44" s="73">
        <v>339</v>
      </c>
      <c r="D44" s="41">
        <f>SUM(D45:D48)</f>
        <v>339</v>
      </c>
      <c r="E44" s="42">
        <f t="shared" si="0"/>
        <v>1</v>
      </c>
      <c r="F44" s="42">
        <f t="shared" si="1"/>
        <v>1.0335365853658536</v>
      </c>
      <c r="G44" s="43"/>
      <c r="H44" s="44">
        <f t="shared" si="2"/>
        <v>0</v>
      </c>
    </row>
    <row r="45" spans="1:8" ht="18.75" customHeight="1">
      <c r="A45" s="40" t="s">
        <v>14</v>
      </c>
      <c r="B45" s="41">
        <v>117</v>
      </c>
      <c r="C45" s="103">
        <v>91</v>
      </c>
      <c r="D45" s="41">
        <v>91</v>
      </c>
      <c r="E45" s="42">
        <f t="shared" si="0"/>
        <v>1</v>
      </c>
      <c r="F45" s="42">
        <f t="shared" si="1"/>
        <v>0.7777777777777778</v>
      </c>
      <c r="G45" s="43"/>
      <c r="H45" s="44">
        <f t="shared" si="2"/>
        <v>0</v>
      </c>
    </row>
    <row r="46" spans="1:8" ht="18.75" customHeight="1">
      <c r="A46" s="40" t="s">
        <v>15</v>
      </c>
      <c r="B46" s="41">
        <v>41</v>
      </c>
      <c r="C46" s="103">
        <v>55</v>
      </c>
      <c r="D46" s="41">
        <v>55</v>
      </c>
      <c r="E46" s="42">
        <f t="shared" si="0"/>
        <v>1</v>
      </c>
      <c r="F46" s="42">
        <f t="shared" si="1"/>
        <v>1.3414634146341464</v>
      </c>
      <c r="G46" s="43"/>
      <c r="H46" s="44">
        <f t="shared" si="2"/>
        <v>0</v>
      </c>
    </row>
    <row r="47" spans="1:8" ht="18.75" customHeight="1">
      <c r="A47" s="63" t="s">
        <v>859</v>
      </c>
      <c r="B47" s="41">
        <v>20</v>
      </c>
      <c r="C47" s="103">
        <v>40</v>
      </c>
      <c r="D47" s="41">
        <v>40</v>
      </c>
      <c r="E47" s="42">
        <f t="shared" si="0"/>
        <v>1</v>
      </c>
      <c r="F47" s="42">
        <f t="shared" si="1"/>
        <v>2</v>
      </c>
      <c r="G47" s="43"/>
      <c r="H47" s="44">
        <f t="shared" si="2"/>
        <v>0</v>
      </c>
    </row>
    <row r="48" spans="1:8" ht="18.75" customHeight="1">
      <c r="A48" s="40" t="s">
        <v>36</v>
      </c>
      <c r="B48" s="41">
        <v>150</v>
      </c>
      <c r="C48" s="103">
        <v>153</v>
      </c>
      <c r="D48" s="41">
        <v>153</v>
      </c>
      <c r="E48" s="42">
        <f t="shared" si="0"/>
        <v>1</v>
      </c>
      <c r="F48" s="42">
        <f t="shared" si="1"/>
        <v>1.02</v>
      </c>
      <c r="G48" s="43"/>
      <c r="H48" s="44">
        <f t="shared" si="2"/>
        <v>0</v>
      </c>
    </row>
    <row r="49" spans="1:8" ht="18.75" customHeight="1">
      <c r="A49" s="40" t="s">
        <v>37</v>
      </c>
      <c r="B49" s="41">
        <f>SUM(B50:B52)</f>
        <v>244</v>
      </c>
      <c r="C49" s="73">
        <v>220</v>
      </c>
      <c r="D49" s="41">
        <f>SUM(D50:D52)</f>
        <v>220</v>
      </c>
      <c r="E49" s="42">
        <f t="shared" si="0"/>
        <v>1</v>
      </c>
      <c r="F49" s="42">
        <f t="shared" si="1"/>
        <v>0.9016393442622951</v>
      </c>
      <c r="G49" s="43"/>
      <c r="H49" s="44">
        <f t="shared" si="2"/>
        <v>0</v>
      </c>
    </row>
    <row r="50" spans="1:8" ht="18.75" customHeight="1">
      <c r="A50" s="40" t="s">
        <v>14</v>
      </c>
      <c r="B50" s="41">
        <v>232</v>
      </c>
      <c r="C50" s="103">
        <v>208</v>
      </c>
      <c r="D50" s="41">
        <v>208</v>
      </c>
      <c r="E50" s="42">
        <f t="shared" si="0"/>
        <v>1</v>
      </c>
      <c r="F50" s="42">
        <f t="shared" si="1"/>
        <v>0.896551724137931</v>
      </c>
      <c r="G50" s="43"/>
      <c r="H50" s="44">
        <f t="shared" si="2"/>
        <v>0</v>
      </c>
    </row>
    <row r="51" spans="1:8" ht="18.75" customHeight="1">
      <c r="A51" s="40" t="s">
        <v>15</v>
      </c>
      <c r="B51" s="41">
        <v>12</v>
      </c>
      <c r="C51" s="103">
        <v>12</v>
      </c>
      <c r="D51" s="41">
        <v>12</v>
      </c>
      <c r="E51" s="42">
        <f t="shared" si="0"/>
        <v>1</v>
      </c>
      <c r="F51" s="42">
        <f t="shared" si="1"/>
        <v>1</v>
      </c>
      <c r="G51" s="43"/>
      <c r="H51" s="44">
        <f t="shared" si="2"/>
        <v>0</v>
      </c>
    </row>
    <row r="52" spans="1:8" ht="18.75" customHeight="1">
      <c r="A52" s="40" t="s">
        <v>38</v>
      </c>
      <c r="B52" s="41"/>
      <c r="C52" s="103">
        <v>0</v>
      </c>
      <c r="D52" s="41"/>
      <c r="E52" s="42"/>
      <c r="F52" s="42"/>
      <c r="G52" s="43"/>
      <c r="H52" s="44">
        <f t="shared" si="2"/>
        <v>0</v>
      </c>
    </row>
    <row r="53" spans="1:8" ht="18.75" customHeight="1">
      <c r="A53" s="40" t="s">
        <v>39</v>
      </c>
      <c r="B53" s="41">
        <f>SUM(B54:B56)</f>
        <v>823</v>
      </c>
      <c r="C53" s="73">
        <v>1024</v>
      </c>
      <c r="D53" s="41">
        <f>SUM(D54:D56)</f>
        <v>1024</v>
      </c>
      <c r="E53" s="42">
        <f t="shared" si="0"/>
        <v>1</v>
      </c>
      <c r="F53" s="42">
        <f t="shared" si="1"/>
        <v>1.244228432563791</v>
      </c>
      <c r="G53" s="43"/>
      <c r="H53" s="44">
        <f t="shared" si="2"/>
        <v>0</v>
      </c>
    </row>
    <row r="54" spans="1:8" ht="18.75" customHeight="1">
      <c r="A54" s="40" t="s">
        <v>14</v>
      </c>
      <c r="B54" s="41">
        <v>695</v>
      </c>
      <c r="C54" s="103">
        <v>848</v>
      </c>
      <c r="D54" s="41">
        <v>848</v>
      </c>
      <c r="E54" s="42">
        <f t="shared" si="0"/>
        <v>1</v>
      </c>
      <c r="F54" s="42">
        <f t="shared" si="1"/>
        <v>1.2201438848920863</v>
      </c>
      <c r="G54" s="43"/>
      <c r="H54" s="44">
        <f t="shared" si="2"/>
        <v>0</v>
      </c>
    </row>
    <row r="55" spans="1:8" ht="18.75" customHeight="1">
      <c r="A55" s="40" t="s">
        <v>15</v>
      </c>
      <c r="B55" s="41">
        <v>128</v>
      </c>
      <c r="C55" s="103">
        <v>176</v>
      </c>
      <c r="D55" s="41">
        <v>176</v>
      </c>
      <c r="E55" s="42">
        <f t="shared" si="0"/>
        <v>1</v>
      </c>
      <c r="F55" s="42">
        <f t="shared" si="1"/>
        <v>1.375</v>
      </c>
      <c r="G55" s="43"/>
      <c r="H55" s="44">
        <f t="shared" si="2"/>
        <v>0</v>
      </c>
    </row>
    <row r="56" spans="1:8" ht="18.75" customHeight="1">
      <c r="A56" s="40" t="s">
        <v>40</v>
      </c>
      <c r="B56" s="41"/>
      <c r="C56" s="103">
        <v>0</v>
      </c>
      <c r="D56" s="41"/>
      <c r="E56" s="42"/>
      <c r="F56" s="42"/>
      <c r="G56" s="43"/>
      <c r="H56" s="44">
        <f t="shared" si="2"/>
        <v>0</v>
      </c>
    </row>
    <row r="57" spans="1:8" ht="18.75" customHeight="1">
      <c r="A57" s="40" t="s">
        <v>41</v>
      </c>
      <c r="B57" s="41">
        <f>SUM(B58:B61)</f>
        <v>517</v>
      </c>
      <c r="C57" s="73">
        <v>419</v>
      </c>
      <c r="D57" s="41">
        <f>SUM(D58:D61)</f>
        <v>419</v>
      </c>
      <c r="E57" s="42">
        <f t="shared" si="0"/>
        <v>1</v>
      </c>
      <c r="F57" s="42">
        <f t="shared" si="1"/>
        <v>0.8104448742746615</v>
      </c>
      <c r="G57" s="43"/>
      <c r="H57" s="44">
        <f t="shared" si="2"/>
        <v>0</v>
      </c>
    </row>
    <row r="58" spans="1:8" ht="18.75" customHeight="1">
      <c r="A58" s="40" t="s">
        <v>14</v>
      </c>
      <c r="B58" s="41">
        <v>134</v>
      </c>
      <c r="C58" s="103">
        <v>137</v>
      </c>
      <c r="D58" s="41">
        <v>137</v>
      </c>
      <c r="E58" s="42">
        <f t="shared" si="0"/>
        <v>1</v>
      </c>
      <c r="F58" s="42">
        <f t="shared" si="1"/>
        <v>1.0223880597014925</v>
      </c>
      <c r="G58" s="43"/>
      <c r="H58" s="44">
        <f t="shared" si="2"/>
        <v>0</v>
      </c>
    </row>
    <row r="59" spans="1:8" ht="18.75" customHeight="1">
      <c r="A59" s="40" t="s">
        <v>15</v>
      </c>
      <c r="B59" s="41">
        <v>33</v>
      </c>
      <c r="C59" s="103">
        <v>22</v>
      </c>
      <c r="D59" s="41">
        <v>22</v>
      </c>
      <c r="E59" s="42">
        <f t="shared" si="0"/>
        <v>1</v>
      </c>
      <c r="F59" s="42">
        <f t="shared" si="1"/>
        <v>0.6666666666666666</v>
      </c>
      <c r="G59" s="43"/>
      <c r="H59" s="44">
        <f t="shared" si="2"/>
        <v>0</v>
      </c>
    </row>
    <row r="60" spans="1:8" ht="18.75" customHeight="1">
      <c r="A60" s="40" t="s">
        <v>42</v>
      </c>
      <c r="B60" s="41">
        <v>116</v>
      </c>
      <c r="C60" s="103">
        <v>161</v>
      </c>
      <c r="D60" s="41">
        <v>161</v>
      </c>
      <c r="E60" s="42">
        <f t="shared" si="0"/>
        <v>1</v>
      </c>
      <c r="F60" s="42">
        <f t="shared" si="1"/>
        <v>1.3879310344827587</v>
      </c>
      <c r="G60" s="43"/>
      <c r="H60" s="44">
        <f t="shared" si="2"/>
        <v>0</v>
      </c>
    </row>
    <row r="61" spans="1:8" ht="18.75" customHeight="1">
      <c r="A61" s="40" t="s">
        <v>43</v>
      </c>
      <c r="B61" s="41">
        <v>234</v>
      </c>
      <c r="C61" s="103">
        <v>99</v>
      </c>
      <c r="D61" s="41">
        <v>99</v>
      </c>
      <c r="E61" s="42">
        <f t="shared" si="0"/>
        <v>1</v>
      </c>
      <c r="F61" s="42">
        <f t="shared" si="1"/>
        <v>0.4230769230769231</v>
      </c>
      <c r="G61" s="43"/>
      <c r="H61" s="44">
        <f t="shared" si="2"/>
        <v>0</v>
      </c>
    </row>
    <row r="62" spans="1:7" ht="18.75" customHeight="1">
      <c r="A62" s="63" t="s">
        <v>704</v>
      </c>
      <c r="B62" s="41">
        <f>SUM(B63)</f>
        <v>3</v>
      </c>
      <c r="C62" s="41">
        <v>0</v>
      </c>
      <c r="D62" s="41">
        <f>SUM(D63)</f>
        <v>0</v>
      </c>
      <c r="E62" s="42"/>
      <c r="F62" s="42">
        <f t="shared" si="1"/>
        <v>0</v>
      </c>
      <c r="G62" s="43"/>
    </row>
    <row r="63" spans="1:7" ht="18.75" customHeight="1">
      <c r="A63" s="63" t="s">
        <v>705</v>
      </c>
      <c r="B63" s="41">
        <v>3</v>
      </c>
      <c r="C63" s="103">
        <v>0</v>
      </c>
      <c r="D63" s="41"/>
      <c r="E63" s="42"/>
      <c r="F63" s="42">
        <f t="shared" si="1"/>
        <v>0</v>
      </c>
      <c r="G63" s="43"/>
    </row>
    <row r="64" spans="1:8" ht="18.75" customHeight="1">
      <c r="A64" s="40" t="s">
        <v>44</v>
      </c>
      <c r="B64" s="41">
        <f>SUM(B65:B66)</f>
        <v>98</v>
      </c>
      <c r="C64" s="73">
        <v>75</v>
      </c>
      <c r="D64" s="41">
        <f>SUM(D65:D66)</f>
        <v>75</v>
      </c>
      <c r="E64" s="42">
        <f t="shared" si="0"/>
        <v>1</v>
      </c>
      <c r="F64" s="42">
        <f t="shared" si="1"/>
        <v>0.7653061224489796</v>
      </c>
      <c r="G64" s="43"/>
      <c r="H64" s="44">
        <f t="shared" si="2"/>
        <v>0</v>
      </c>
    </row>
    <row r="65" spans="1:8" ht="18.75" customHeight="1">
      <c r="A65" s="40" t="s">
        <v>14</v>
      </c>
      <c r="B65" s="41">
        <v>76</v>
      </c>
      <c r="C65" s="103">
        <v>67</v>
      </c>
      <c r="D65" s="41">
        <v>67</v>
      </c>
      <c r="E65" s="42">
        <f t="shared" si="0"/>
        <v>1</v>
      </c>
      <c r="F65" s="42">
        <f t="shared" si="1"/>
        <v>0.881578947368421</v>
      </c>
      <c r="G65" s="43"/>
      <c r="H65" s="44">
        <f aca="true" t="shared" si="3" ref="H65:H141">C65-D65</f>
        <v>0</v>
      </c>
    </row>
    <row r="66" spans="1:8" ht="18.75" customHeight="1">
      <c r="A66" s="40" t="s">
        <v>15</v>
      </c>
      <c r="B66" s="41">
        <v>22</v>
      </c>
      <c r="C66" s="103">
        <v>8</v>
      </c>
      <c r="D66" s="41">
        <v>8</v>
      </c>
      <c r="E66" s="42">
        <f t="shared" si="0"/>
        <v>1</v>
      </c>
      <c r="F66" s="42">
        <f t="shared" si="1"/>
        <v>0.36363636363636365</v>
      </c>
      <c r="G66" s="43"/>
      <c r="H66" s="44">
        <f t="shared" si="3"/>
        <v>0</v>
      </c>
    </row>
    <row r="67" spans="1:8" ht="18.75" customHeight="1">
      <c r="A67" s="40" t="s">
        <v>45</v>
      </c>
      <c r="B67" s="41">
        <f>SUM(B68:B70)</f>
        <v>215</v>
      </c>
      <c r="C67" s="73">
        <v>249</v>
      </c>
      <c r="D67" s="41">
        <f>SUM(D68:D70)</f>
        <v>249</v>
      </c>
      <c r="E67" s="42">
        <f t="shared" si="0"/>
        <v>1</v>
      </c>
      <c r="F67" s="42">
        <f t="shared" si="1"/>
        <v>1.158139534883721</v>
      </c>
      <c r="G67" s="43"/>
      <c r="H67" s="44">
        <f t="shared" si="3"/>
        <v>0</v>
      </c>
    </row>
    <row r="68" spans="1:8" ht="18.75" customHeight="1">
      <c r="A68" s="40" t="s">
        <v>14</v>
      </c>
      <c r="B68" s="41">
        <v>135</v>
      </c>
      <c r="C68" s="103">
        <v>130</v>
      </c>
      <c r="D68" s="41">
        <v>130</v>
      </c>
      <c r="E68" s="42">
        <f t="shared" si="0"/>
        <v>1</v>
      </c>
      <c r="F68" s="42">
        <f t="shared" si="1"/>
        <v>0.9629629629629629</v>
      </c>
      <c r="G68" s="43"/>
      <c r="H68" s="44">
        <f t="shared" si="3"/>
        <v>0</v>
      </c>
    </row>
    <row r="69" spans="1:8" ht="18.75" customHeight="1">
      <c r="A69" s="40" t="s">
        <v>15</v>
      </c>
      <c r="B69" s="41">
        <v>80</v>
      </c>
      <c r="C69" s="103">
        <v>84</v>
      </c>
      <c r="D69" s="41">
        <v>84</v>
      </c>
      <c r="E69" s="42">
        <f aca="true" t="shared" si="4" ref="E69:E128">D69/C69</f>
        <v>1</v>
      </c>
      <c r="F69" s="42">
        <f aca="true" t="shared" si="5" ref="F69:F128">D69/B69</f>
        <v>1.05</v>
      </c>
      <c r="G69" s="43"/>
      <c r="H69" s="44">
        <f t="shared" si="3"/>
        <v>0</v>
      </c>
    </row>
    <row r="70" spans="1:8" ht="18.75" customHeight="1">
      <c r="A70" s="40" t="s">
        <v>46</v>
      </c>
      <c r="B70" s="41"/>
      <c r="C70" s="103">
        <v>35</v>
      </c>
      <c r="D70" s="41">
        <v>35</v>
      </c>
      <c r="E70" s="42">
        <f t="shared" si="4"/>
        <v>1</v>
      </c>
      <c r="F70" s="42"/>
      <c r="G70" s="43"/>
      <c r="H70" s="44">
        <f t="shared" si="3"/>
        <v>0</v>
      </c>
    </row>
    <row r="71" spans="1:8" ht="18.75" customHeight="1">
      <c r="A71" s="63" t="s">
        <v>706</v>
      </c>
      <c r="B71" s="41">
        <f>SUM(B72:B74)</f>
        <v>631</v>
      </c>
      <c r="C71" s="41">
        <v>741</v>
      </c>
      <c r="D71" s="41">
        <f>SUM(D72:D74)</f>
        <v>741</v>
      </c>
      <c r="E71" s="42">
        <f t="shared" si="4"/>
        <v>1</v>
      </c>
      <c r="F71" s="42">
        <f t="shared" si="5"/>
        <v>1.1743264659270998</v>
      </c>
      <c r="G71" s="43"/>
      <c r="H71" s="44">
        <f t="shared" si="3"/>
        <v>0</v>
      </c>
    </row>
    <row r="72" spans="1:8" ht="18.75" customHeight="1">
      <c r="A72" s="40" t="s">
        <v>14</v>
      </c>
      <c r="B72" s="41">
        <v>420</v>
      </c>
      <c r="C72" s="103">
        <v>386</v>
      </c>
      <c r="D72" s="41">
        <v>386</v>
      </c>
      <c r="E72" s="42">
        <f t="shared" si="4"/>
        <v>1</v>
      </c>
      <c r="F72" s="42">
        <f t="shared" si="5"/>
        <v>0.919047619047619</v>
      </c>
      <c r="G72" s="43"/>
      <c r="H72" s="44">
        <f t="shared" si="3"/>
        <v>0</v>
      </c>
    </row>
    <row r="73" spans="1:8" ht="18.75" customHeight="1">
      <c r="A73" s="40" t="s">
        <v>15</v>
      </c>
      <c r="B73" s="41">
        <v>206</v>
      </c>
      <c r="C73" s="103">
        <v>355</v>
      </c>
      <c r="D73" s="41">
        <v>355</v>
      </c>
      <c r="E73" s="42">
        <f t="shared" si="4"/>
        <v>1</v>
      </c>
      <c r="F73" s="42">
        <f t="shared" si="5"/>
        <v>1.7233009708737863</v>
      </c>
      <c r="G73" s="43"/>
      <c r="H73" s="44">
        <f t="shared" si="3"/>
        <v>0</v>
      </c>
    </row>
    <row r="74" spans="1:8" ht="18.75" customHeight="1">
      <c r="A74" s="63" t="s">
        <v>707</v>
      </c>
      <c r="B74" s="41">
        <v>5</v>
      </c>
      <c r="C74" s="103">
        <v>0</v>
      </c>
      <c r="D74" s="41"/>
      <c r="E74" s="42"/>
      <c r="F74" s="42">
        <f t="shared" si="5"/>
        <v>0</v>
      </c>
      <c r="G74" s="43"/>
      <c r="H74" s="44">
        <f t="shared" si="3"/>
        <v>0</v>
      </c>
    </row>
    <row r="75" spans="1:8" ht="18.75" customHeight="1">
      <c r="A75" s="40" t="s">
        <v>47</v>
      </c>
      <c r="B75" s="41">
        <f>SUM(B76:B78)</f>
        <v>389</v>
      </c>
      <c r="C75" s="73">
        <v>586</v>
      </c>
      <c r="D75" s="41">
        <f>SUM(D76:D78)</f>
        <v>586</v>
      </c>
      <c r="E75" s="42">
        <f t="shared" si="4"/>
        <v>1</v>
      </c>
      <c r="F75" s="42">
        <f t="shared" si="5"/>
        <v>1.506426735218509</v>
      </c>
      <c r="G75" s="43"/>
      <c r="H75" s="44">
        <f t="shared" si="3"/>
        <v>0</v>
      </c>
    </row>
    <row r="76" spans="1:8" ht="18.75" customHeight="1">
      <c r="A76" s="40" t="s">
        <v>14</v>
      </c>
      <c r="B76" s="41">
        <v>227</v>
      </c>
      <c r="C76" s="103">
        <v>280</v>
      </c>
      <c r="D76" s="41">
        <v>280</v>
      </c>
      <c r="E76" s="42">
        <f t="shared" si="4"/>
        <v>1</v>
      </c>
      <c r="F76" s="42">
        <f t="shared" si="5"/>
        <v>1.2334801762114538</v>
      </c>
      <c r="G76" s="43"/>
      <c r="H76" s="44">
        <f t="shared" si="3"/>
        <v>0</v>
      </c>
    </row>
    <row r="77" spans="1:8" ht="18.75" customHeight="1">
      <c r="A77" s="40" t="s">
        <v>15</v>
      </c>
      <c r="B77" s="41">
        <v>42</v>
      </c>
      <c r="C77" s="103">
        <v>111</v>
      </c>
      <c r="D77" s="41">
        <v>111</v>
      </c>
      <c r="E77" s="42">
        <f t="shared" si="4"/>
        <v>1</v>
      </c>
      <c r="F77" s="42">
        <f t="shared" si="5"/>
        <v>2.642857142857143</v>
      </c>
      <c r="G77" s="43"/>
      <c r="H77" s="44">
        <f t="shared" si="3"/>
        <v>0</v>
      </c>
    </row>
    <row r="78" spans="1:8" ht="18.75" customHeight="1">
      <c r="A78" s="40" t="s">
        <v>48</v>
      </c>
      <c r="B78" s="41">
        <v>120</v>
      </c>
      <c r="C78" s="103">
        <v>195</v>
      </c>
      <c r="D78" s="41">
        <v>195</v>
      </c>
      <c r="E78" s="42">
        <f t="shared" si="4"/>
        <v>1</v>
      </c>
      <c r="F78" s="42">
        <f t="shared" si="5"/>
        <v>1.625</v>
      </c>
      <c r="G78" s="43"/>
      <c r="H78" s="44">
        <f t="shared" si="3"/>
        <v>0</v>
      </c>
    </row>
    <row r="79" spans="1:8" ht="18.75" customHeight="1">
      <c r="A79" s="40" t="s">
        <v>49</v>
      </c>
      <c r="B79" s="41">
        <f>SUM(B80:B82)</f>
        <v>363</v>
      </c>
      <c r="C79" s="73">
        <v>497</v>
      </c>
      <c r="D79" s="41">
        <f>SUM(D80:D82)</f>
        <v>497</v>
      </c>
      <c r="E79" s="42">
        <f t="shared" si="4"/>
        <v>1</v>
      </c>
      <c r="F79" s="42">
        <f t="shared" si="5"/>
        <v>1.3691460055096418</v>
      </c>
      <c r="G79" s="43"/>
      <c r="H79" s="44">
        <f t="shared" si="3"/>
        <v>0</v>
      </c>
    </row>
    <row r="80" spans="1:8" ht="18.75" customHeight="1">
      <c r="A80" s="40" t="s">
        <v>14</v>
      </c>
      <c r="B80" s="41">
        <v>199</v>
      </c>
      <c r="C80" s="103">
        <v>181</v>
      </c>
      <c r="D80" s="41">
        <v>181</v>
      </c>
      <c r="E80" s="42">
        <f t="shared" si="4"/>
        <v>1</v>
      </c>
      <c r="F80" s="42">
        <f t="shared" si="5"/>
        <v>0.9095477386934674</v>
      </c>
      <c r="G80" s="43"/>
      <c r="H80" s="44">
        <f t="shared" si="3"/>
        <v>0</v>
      </c>
    </row>
    <row r="81" spans="1:8" ht="18.75" customHeight="1">
      <c r="A81" s="40" t="s">
        <v>15</v>
      </c>
      <c r="B81" s="41">
        <v>164</v>
      </c>
      <c r="C81" s="103">
        <v>309</v>
      </c>
      <c r="D81" s="41">
        <v>309</v>
      </c>
      <c r="E81" s="42">
        <f t="shared" si="4"/>
        <v>1</v>
      </c>
      <c r="F81" s="42">
        <f t="shared" si="5"/>
        <v>1.8841463414634145</v>
      </c>
      <c r="G81" s="43"/>
      <c r="H81" s="44">
        <f t="shared" si="3"/>
        <v>0</v>
      </c>
    </row>
    <row r="82" spans="1:7" ht="18.75" customHeight="1">
      <c r="A82" s="63" t="s">
        <v>860</v>
      </c>
      <c r="B82" s="41"/>
      <c r="C82" s="103">
        <v>7</v>
      </c>
      <c r="D82" s="41">
        <v>7</v>
      </c>
      <c r="E82" s="42">
        <f t="shared" si="4"/>
        <v>1</v>
      </c>
      <c r="F82" s="42"/>
      <c r="G82" s="43"/>
    </row>
    <row r="83" spans="1:8" ht="18.75" customHeight="1">
      <c r="A83" s="40" t="s">
        <v>50</v>
      </c>
      <c r="B83" s="41">
        <f>SUM(B84:B87)</f>
        <v>169</v>
      </c>
      <c r="C83" s="41">
        <v>181</v>
      </c>
      <c r="D83" s="41">
        <f>SUM(D84:D87)</f>
        <v>181</v>
      </c>
      <c r="E83" s="42">
        <f t="shared" si="4"/>
        <v>1</v>
      </c>
      <c r="F83" s="42">
        <f t="shared" si="5"/>
        <v>1.0710059171597632</v>
      </c>
      <c r="G83" s="43"/>
      <c r="H83" s="44">
        <f t="shared" si="3"/>
        <v>0</v>
      </c>
    </row>
    <row r="84" spans="1:8" ht="18.75" customHeight="1">
      <c r="A84" s="40" t="s">
        <v>14</v>
      </c>
      <c r="B84" s="41">
        <v>94</v>
      </c>
      <c r="C84" s="103">
        <v>99</v>
      </c>
      <c r="D84" s="41">
        <v>99</v>
      </c>
      <c r="E84" s="42">
        <f t="shared" si="4"/>
        <v>1</v>
      </c>
      <c r="F84" s="42">
        <f t="shared" si="5"/>
        <v>1.053191489361702</v>
      </c>
      <c r="G84" s="43"/>
      <c r="H84" s="44">
        <f t="shared" si="3"/>
        <v>0</v>
      </c>
    </row>
    <row r="85" spans="1:8" ht="18.75" customHeight="1">
      <c r="A85" s="40" t="s">
        <v>15</v>
      </c>
      <c r="B85" s="41">
        <v>32</v>
      </c>
      <c r="C85" s="103">
        <v>32</v>
      </c>
      <c r="D85" s="41">
        <v>32</v>
      </c>
      <c r="E85" s="42">
        <f t="shared" si="4"/>
        <v>1</v>
      </c>
      <c r="F85" s="42">
        <f t="shared" si="5"/>
        <v>1</v>
      </c>
      <c r="G85" s="43"/>
      <c r="H85" s="44">
        <f t="shared" si="3"/>
        <v>0</v>
      </c>
    </row>
    <row r="86" spans="1:8" ht="18.75" customHeight="1">
      <c r="A86" s="63" t="s">
        <v>868</v>
      </c>
      <c r="B86" s="41">
        <v>43</v>
      </c>
      <c r="C86" s="103">
        <v>45</v>
      </c>
      <c r="D86" s="41">
        <v>45</v>
      </c>
      <c r="E86" s="42">
        <f t="shared" si="4"/>
        <v>1</v>
      </c>
      <c r="F86" s="42">
        <f t="shared" si="5"/>
        <v>1.0465116279069768</v>
      </c>
      <c r="G86" s="43"/>
      <c r="H86" s="44">
        <f t="shared" si="3"/>
        <v>0</v>
      </c>
    </row>
    <row r="87" spans="1:8" ht="18.75" customHeight="1">
      <c r="A87" s="63" t="s">
        <v>861</v>
      </c>
      <c r="B87" s="41"/>
      <c r="C87" s="103">
        <v>5</v>
      </c>
      <c r="D87" s="41">
        <v>5</v>
      </c>
      <c r="E87" s="42">
        <f t="shared" si="4"/>
        <v>1</v>
      </c>
      <c r="F87" s="42"/>
      <c r="G87" s="43"/>
      <c r="H87" s="44">
        <f t="shared" si="3"/>
        <v>0</v>
      </c>
    </row>
    <row r="88" spans="1:8" ht="18.75" customHeight="1">
      <c r="A88" s="40" t="s">
        <v>51</v>
      </c>
      <c r="B88" s="41">
        <f>SUM(B89:B91)</f>
        <v>931</v>
      </c>
      <c r="C88" s="73">
        <v>577</v>
      </c>
      <c r="D88" s="41">
        <f>SUM(D89:D91)</f>
        <v>577</v>
      </c>
      <c r="E88" s="42">
        <f t="shared" si="4"/>
        <v>1</v>
      </c>
      <c r="F88" s="42">
        <f t="shared" si="5"/>
        <v>0.6197636949516648</v>
      </c>
      <c r="G88" s="43"/>
      <c r="H88" s="44">
        <f t="shared" si="3"/>
        <v>0</v>
      </c>
    </row>
    <row r="89" spans="1:8" ht="18.75" customHeight="1">
      <c r="A89" s="40" t="s">
        <v>14</v>
      </c>
      <c r="B89" s="41">
        <v>375</v>
      </c>
      <c r="C89" s="103">
        <v>330</v>
      </c>
      <c r="D89" s="41">
        <v>330</v>
      </c>
      <c r="E89" s="42">
        <f t="shared" si="4"/>
        <v>1</v>
      </c>
      <c r="F89" s="42">
        <f t="shared" si="5"/>
        <v>0.88</v>
      </c>
      <c r="G89" s="43"/>
      <c r="H89" s="44">
        <f t="shared" si="3"/>
        <v>0</v>
      </c>
    </row>
    <row r="90" spans="1:8" ht="18.75" customHeight="1">
      <c r="A90" s="40" t="s">
        <v>15</v>
      </c>
      <c r="B90" s="41">
        <v>349</v>
      </c>
      <c r="C90" s="103">
        <v>240</v>
      </c>
      <c r="D90" s="41">
        <v>240</v>
      </c>
      <c r="E90" s="42">
        <f t="shared" si="4"/>
        <v>1</v>
      </c>
      <c r="F90" s="42">
        <f t="shared" si="5"/>
        <v>0.6876790830945558</v>
      </c>
      <c r="G90" s="43"/>
      <c r="H90" s="44">
        <f t="shared" si="3"/>
        <v>0</v>
      </c>
    </row>
    <row r="91" spans="1:8" ht="18.75" customHeight="1">
      <c r="A91" s="40" t="s">
        <v>52</v>
      </c>
      <c r="B91" s="41">
        <v>207</v>
      </c>
      <c r="C91" s="103">
        <v>7</v>
      </c>
      <c r="D91" s="41">
        <v>7</v>
      </c>
      <c r="E91" s="42">
        <f t="shared" si="4"/>
        <v>1</v>
      </c>
      <c r="F91" s="42">
        <f t="shared" si="5"/>
        <v>0.033816425120772944</v>
      </c>
      <c r="G91" s="43"/>
      <c r="H91" s="44">
        <f t="shared" si="3"/>
        <v>0</v>
      </c>
    </row>
    <row r="92" spans="1:8" ht="18.75" customHeight="1">
      <c r="A92" s="63" t="s">
        <v>862</v>
      </c>
      <c r="B92" s="41">
        <f>SUM(B93:B99)</f>
        <v>1427</v>
      </c>
      <c r="C92" s="41">
        <v>1316</v>
      </c>
      <c r="D92" s="41">
        <f>SUM(D93:D99)</f>
        <v>1316</v>
      </c>
      <c r="E92" s="42">
        <f t="shared" si="4"/>
        <v>1</v>
      </c>
      <c r="F92" s="42">
        <f t="shared" si="5"/>
        <v>0.9222144358794674</v>
      </c>
      <c r="G92" s="43"/>
      <c r="H92" s="44">
        <f aca="true" t="shared" si="6" ref="H92:H99">C92-D92</f>
        <v>0</v>
      </c>
    </row>
    <row r="93" spans="1:8" ht="18.75" customHeight="1">
      <c r="A93" s="40" t="s">
        <v>14</v>
      </c>
      <c r="B93" s="41">
        <f>544+204</f>
        <v>748</v>
      </c>
      <c r="C93" s="103">
        <v>866</v>
      </c>
      <c r="D93" s="41">
        <v>866</v>
      </c>
      <c r="E93" s="42">
        <f t="shared" si="4"/>
        <v>1</v>
      </c>
      <c r="F93" s="42">
        <f t="shared" si="5"/>
        <v>1.1577540106951871</v>
      </c>
      <c r="G93" s="43"/>
      <c r="H93" s="44">
        <f t="shared" si="6"/>
        <v>0</v>
      </c>
    </row>
    <row r="94" spans="1:8" ht="18.75" customHeight="1">
      <c r="A94" s="40" t="s">
        <v>15</v>
      </c>
      <c r="B94" s="41">
        <f>103+20</f>
        <v>123</v>
      </c>
      <c r="C94" s="103">
        <v>47</v>
      </c>
      <c r="D94" s="41">
        <v>47</v>
      </c>
      <c r="E94" s="42">
        <f t="shared" si="4"/>
        <v>1</v>
      </c>
      <c r="F94" s="42">
        <f t="shared" si="5"/>
        <v>0.3821138211382114</v>
      </c>
      <c r="G94" s="43"/>
      <c r="H94" s="44">
        <f t="shared" si="6"/>
        <v>0</v>
      </c>
    </row>
    <row r="95" spans="1:8" ht="18.75" customHeight="1">
      <c r="A95" s="63" t="s">
        <v>863</v>
      </c>
      <c r="B95" s="41"/>
      <c r="C95" s="103">
        <v>30</v>
      </c>
      <c r="D95" s="41">
        <v>30</v>
      </c>
      <c r="E95" s="42">
        <f t="shared" si="4"/>
        <v>1</v>
      </c>
      <c r="F95" s="42"/>
      <c r="G95" s="43"/>
      <c r="H95" s="44">
        <f t="shared" si="6"/>
        <v>0</v>
      </c>
    </row>
    <row r="96" spans="1:8" ht="18.75" customHeight="1">
      <c r="A96" s="63" t="s">
        <v>864</v>
      </c>
      <c r="B96" s="41"/>
      <c r="C96" s="103">
        <v>20</v>
      </c>
      <c r="D96" s="41">
        <v>20</v>
      </c>
      <c r="E96" s="42">
        <f t="shared" si="4"/>
        <v>1</v>
      </c>
      <c r="F96" s="42"/>
      <c r="G96" s="43"/>
      <c r="H96" s="44">
        <f t="shared" si="6"/>
        <v>0</v>
      </c>
    </row>
    <row r="97" spans="1:8" ht="18.75" customHeight="1">
      <c r="A97" s="63" t="s">
        <v>865</v>
      </c>
      <c r="B97" s="41">
        <v>556</v>
      </c>
      <c r="C97" s="103">
        <v>288</v>
      </c>
      <c r="D97" s="41">
        <v>288</v>
      </c>
      <c r="E97" s="42">
        <f t="shared" si="4"/>
        <v>1</v>
      </c>
      <c r="F97" s="42">
        <f t="shared" si="5"/>
        <v>0.5179856115107914</v>
      </c>
      <c r="G97" s="43"/>
      <c r="H97" s="44">
        <f t="shared" si="6"/>
        <v>0</v>
      </c>
    </row>
    <row r="98" spans="1:8" ht="18.75" customHeight="1">
      <c r="A98" s="63" t="s">
        <v>866</v>
      </c>
      <c r="B98" s="41"/>
      <c r="C98" s="103">
        <v>65</v>
      </c>
      <c r="D98" s="41">
        <v>65</v>
      </c>
      <c r="E98" s="42">
        <f t="shared" si="4"/>
        <v>1</v>
      </c>
      <c r="F98" s="42"/>
      <c r="G98" s="43"/>
      <c r="H98" s="44">
        <f t="shared" si="6"/>
        <v>0</v>
      </c>
    </row>
    <row r="99" spans="1:8" ht="18.75" customHeight="1">
      <c r="A99" s="63" t="s">
        <v>867</v>
      </c>
      <c r="B99" s="41"/>
      <c r="C99" s="103">
        <v>0</v>
      </c>
      <c r="D99" s="41"/>
      <c r="E99" s="42"/>
      <c r="F99" s="42"/>
      <c r="G99" s="43"/>
      <c r="H99" s="44">
        <f t="shared" si="6"/>
        <v>0</v>
      </c>
    </row>
    <row r="100" spans="1:8" ht="18.75" customHeight="1">
      <c r="A100" s="40" t="s">
        <v>53</v>
      </c>
      <c r="B100" s="41">
        <f>SUM(B101)</f>
        <v>1622</v>
      </c>
      <c r="C100" s="73">
        <v>3518</v>
      </c>
      <c r="D100" s="41">
        <f>SUM(D101)</f>
        <v>1452</v>
      </c>
      <c r="E100" s="42">
        <f t="shared" si="4"/>
        <v>0.4127345082433201</v>
      </c>
      <c r="F100" s="42">
        <f t="shared" si="5"/>
        <v>0.8951911220715166</v>
      </c>
      <c r="G100" s="43"/>
      <c r="H100" s="44">
        <f t="shared" si="3"/>
        <v>2066</v>
      </c>
    </row>
    <row r="101" spans="1:8" ht="18.75" customHeight="1">
      <c r="A101" s="40" t="s">
        <v>54</v>
      </c>
      <c r="B101" s="41">
        <v>1622</v>
      </c>
      <c r="C101" s="103">
        <v>3518</v>
      </c>
      <c r="D101" s="41">
        <v>1452</v>
      </c>
      <c r="E101" s="42">
        <f t="shared" si="4"/>
        <v>0.4127345082433201</v>
      </c>
      <c r="F101" s="42">
        <f t="shared" si="5"/>
        <v>0.8951911220715166</v>
      </c>
      <c r="G101" s="43"/>
      <c r="H101" s="44">
        <f t="shared" si="3"/>
        <v>2066</v>
      </c>
    </row>
    <row r="102" spans="1:8" ht="18.75" customHeight="1">
      <c r="A102" s="40" t="s">
        <v>55</v>
      </c>
      <c r="B102" s="41">
        <f>SUM(B103,B114,B119,B124,B130)</f>
        <v>7992</v>
      </c>
      <c r="C102" s="41">
        <v>6821</v>
      </c>
      <c r="D102" s="41">
        <f>SUM(D103,D114,D119,D124,D130)</f>
        <v>6798</v>
      </c>
      <c r="E102" s="42">
        <f t="shared" si="4"/>
        <v>0.9966280604017006</v>
      </c>
      <c r="F102" s="42">
        <f t="shared" si="5"/>
        <v>0.8506006006006006</v>
      </c>
      <c r="G102" s="43"/>
      <c r="H102" s="44">
        <f t="shared" si="3"/>
        <v>23</v>
      </c>
    </row>
    <row r="103" spans="1:8" ht="18.75" customHeight="1">
      <c r="A103" s="40" t="s">
        <v>56</v>
      </c>
      <c r="B103" s="41">
        <f>SUM(B104:B113)</f>
        <v>6111</v>
      </c>
      <c r="C103" s="73">
        <v>6023</v>
      </c>
      <c r="D103" s="41">
        <f>SUM(D104:D113)</f>
        <v>6023</v>
      </c>
      <c r="E103" s="42">
        <f t="shared" si="4"/>
        <v>1</v>
      </c>
      <c r="F103" s="42">
        <f t="shared" si="5"/>
        <v>0.9855997381770578</v>
      </c>
      <c r="G103" s="43"/>
      <c r="H103" s="44">
        <f t="shared" si="3"/>
        <v>0</v>
      </c>
    </row>
    <row r="104" spans="1:8" ht="18.75" customHeight="1">
      <c r="A104" s="40" t="s">
        <v>14</v>
      </c>
      <c r="B104" s="41">
        <v>2631</v>
      </c>
      <c r="C104" s="103">
        <v>2702</v>
      </c>
      <c r="D104" s="41">
        <v>2702</v>
      </c>
      <c r="E104" s="42">
        <f t="shared" si="4"/>
        <v>1</v>
      </c>
      <c r="F104" s="42">
        <f t="shared" si="5"/>
        <v>1.0269859369061194</v>
      </c>
      <c r="G104" s="43"/>
      <c r="H104" s="44">
        <f t="shared" si="3"/>
        <v>0</v>
      </c>
    </row>
    <row r="105" spans="1:8" ht="18.75" customHeight="1">
      <c r="A105" s="40" t="s">
        <v>15</v>
      </c>
      <c r="B105" s="41">
        <v>2041</v>
      </c>
      <c r="C105" s="103">
        <v>2718</v>
      </c>
      <c r="D105" s="41">
        <v>2718</v>
      </c>
      <c r="E105" s="42">
        <f t="shared" si="4"/>
        <v>1</v>
      </c>
      <c r="F105" s="42">
        <f t="shared" si="5"/>
        <v>1.331700146986771</v>
      </c>
      <c r="G105" s="43"/>
      <c r="H105" s="44">
        <f t="shared" si="3"/>
        <v>0</v>
      </c>
    </row>
    <row r="106" spans="1:8" ht="18.75" customHeight="1">
      <c r="A106" s="63" t="s">
        <v>708</v>
      </c>
      <c r="B106" s="41">
        <v>8</v>
      </c>
      <c r="C106" s="103">
        <v>0</v>
      </c>
      <c r="D106" s="41"/>
      <c r="E106" s="42"/>
      <c r="F106" s="42">
        <f t="shared" si="5"/>
        <v>0</v>
      </c>
      <c r="G106" s="43"/>
      <c r="H106" s="44">
        <f t="shared" si="3"/>
        <v>0</v>
      </c>
    </row>
    <row r="107" spans="1:8" ht="18.75" customHeight="1">
      <c r="A107" s="40" t="s">
        <v>57</v>
      </c>
      <c r="B107" s="41">
        <v>12</v>
      </c>
      <c r="C107" s="103">
        <v>0</v>
      </c>
      <c r="D107" s="41"/>
      <c r="E107" s="42"/>
      <c r="F107" s="42">
        <f t="shared" si="5"/>
        <v>0</v>
      </c>
      <c r="G107" s="43"/>
      <c r="H107" s="44">
        <f t="shared" si="3"/>
        <v>0</v>
      </c>
    </row>
    <row r="108" spans="1:8" ht="18.75" customHeight="1">
      <c r="A108" s="40" t="s">
        <v>58</v>
      </c>
      <c r="B108" s="41">
        <v>1042</v>
      </c>
      <c r="C108" s="103">
        <v>0</v>
      </c>
      <c r="D108" s="41"/>
      <c r="E108" s="42"/>
      <c r="F108" s="42">
        <f t="shared" si="5"/>
        <v>0</v>
      </c>
      <c r="G108" s="43"/>
      <c r="H108" s="44">
        <f t="shared" si="3"/>
        <v>0</v>
      </c>
    </row>
    <row r="109" spans="1:8" ht="18.75" customHeight="1">
      <c r="A109" s="40" t="s">
        <v>59</v>
      </c>
      <c r="B109" s="41"/>
      <c r="C109" s="103">
        <v>0</v>
      </c>
      <c r="D109" s="41"/>
      <c r="E109" s="42"/>
      <c r="F109" s="42"/>
      <c r="G109" s="43"/>
      <c r="H109" s="44">
        <f t="shared" si="3"/>
        <v>0</v>
      </c>
    </row>
    <row r="110" spans="1:8" ht="18.75" customHeight="1">
      <c r="A110" s="40" t="s">
        <v>60</v>
      </c>
      <c r="B110" s="41">
        <v>105</v>
      </c>
      <c r="C110" s="103">
        <v>0</v>
      </c>
      <c r="D110" s="41"/>
      <c r="E110" s="42"/>
      <c r="F110" s="42">
        <f t="shared" si="5"/>
        <v>0</v>
      </c>
      <c r="G110" s="43"/>
      <c r="H110" s="44">
        <f t="shared" si="3"/>
        <v>0</v>
      </c>
    </row>
    <row r="111" spans="1:8" ht="18.75" customHeight="1">
      <c r="A111" s="63" t="s">
        <v>709</v>
      </c>
      <c r="B111" s="41">
        <v>81</v>
      </c>
      <c r="C111" s="103">
        <v>129</v>
      </c>
      <c r="D111" s="41">
        <v>129</v>
      </c>
      <c r="E111" s="42">
        <f t="shared" si="4"/>
        <v>1</v>
      </c>
      <c r="F111" s="42">
        <f t="shared" si="5"/>
        <v>1.5925925925925926</v>
      </c>
      <c r="G111" s="43"/>
      <c r="H111" s="44">
        <f t="shared" si="3"/>
        <v>0</v>
      </c>
    </row>
    <row r="112" spans="1:7" ht="18.75" customHeight="1">
      <c r="A112" s="63" t="s">
        <v>869</v>
      </c>
      <c r="B112" s="41"/>
      <c r="C112" s="103">
        <v>200</v>
      </c>
      <c r="D112" s="41">
        <v>200</v>
      </c>
      <c r="E112" s="42">
        <f t="shared" si="4"/>
        <v>1</v>
      </c>
      <c r="F112" s="42"/>
      <c r="G112" s="43"/>
    </row>
    <row r="113" spans="1:8" ht="18.75" customHeight="1">
      <c r="A113" s="40" t="s">
        <v>61</v>
      </c>
      <c r="B113" s="41">
        <v>191</v>
      </c>
      <c r="C113" s="103">
        <v>274</v>
      </c>
      <c r="D113" s="41">
        <v>274</v>
      </c>
      <c r="E113" s="42">
        <f t="shared" si="4"/>
        <v>1</v>
      </c>
      <c r="F113" s="42">
        <f t="shared" si="5"/>
        <v>1.4345549738219896</v>
      </c>
      <c r="G113" s="43"/>
      <c r="H113" s="44">
        <f t="shared" si="3"/>
        <v>0</v>
      </c>
    </row>
    <row r="114" spans="1:8" ht="18.75" customHeight="1">
      <c r="A114" s="40" t="s">
        <v>62</v>
      </c>
      <c r="B114" s="41">
        <f>SUM(B115:B118)</f>
        <v>1175</v>
      </c>
      <c r="C114" s="73">
        <v>106</v>
      </c>
      <c r="D114" s="41">
        <f>SUM(D115:D118)</f>
        <v>106</v>
      </c>
      <c r="E114" s="42">
        <f t="shared" si="4"/>
        <v>1</v>
      </c>
      <c r="F114" s="42">
        <f t="shared" si="5"/>
        <v>0.0902127659574468</v>
      </c>
      <c r="G114" s="43"/>
      <c r="H114" s="44">
        <f t="shared" si="3"/>
        <v>0</v>
      </c>
    </row>
    <row r="115" spans="1:8" ht="18.75" customHeight="1">
      <c r="A115" s="40" t="s">
        <v>14</v>
      </c>
      <c r="B115" s="41">
        <v>108</v>
      </c>
      <c r="C115" s="103">
        <v>66</v>
      </c>
      <c r="D115" s="41">
        <v>66</v>
      </c>
      <c r="E115" s="42">
        <f t="shared" si="4"/>
        <v>1</v>
      </c>
      <c r="F115" s="42">
        <f t="shared" si="5"/>
        <v>0.6111111111111112</v>
      </c>
      <c r="G115" s="43"/>
      <c r="H115" s="44">
        <f t="shared" si="3"/>
        <v>0</v>
      </c>
    </row>
    <row r="116" spans="1:8" ht="18.75" customHeight="1">
      <c r="A116" s="40" t="s">
        <v>15</v>
      </c>
      <c r="B116" s="41">
        <v>22</v>
      </c>
      <c r="C116" s="103">
        <v>40</v>
      </c>
      <c r="D116" s="41">
        <v>40</v>
      </c>
      <c r="E116" s="42">
        <f t="shared" si="4"/>
        <v>1</v>
      </c>
      <c r="F116" s="42">
        <f t="shared" si="5"/>
        <v>1.8181818181818181</v>
      </c>
      <c r="G116" s="43"/>
      <c r="H116" s="44">
        <f t="shared" si="3"/>
        <v>0</v>
      </c>
    </row>
    <row r="117" spans="1:8" ht="18.75" customHeight="1">
      <c r="A117" s="40" t="s">
        <v>63</v>
      </c>
      <c r="B117" s="41">
        <v>1045</v>
      </c>
      <c r="C117" s="103">
        <v>0</v>
      </c>
      <c r="D117" s="41"/>
      <c r="E117" s="42"/>
      <c r="F117" s="42">
        <f t="shared" si="5"/>
        <v>0</v>
      </c>
      <c r="G117" s="43"/>
      <c r="H117" s="44">
        <f t="shared" si="3"/>
        <v>0</v>
      </c>
    </row>
    <row r="118" spans="1:8" ht="18.75" customHeight="1">
      <c r="A118" s="40" t="s">
        <v>64</v>
      </c>
      <c r="B118" s="41"/>
      <c r="C118" s="103">
        <v>0</v>
      </c>
      <c r="D118" s="41"/>
      <c r="E118" s="42"/>
      <c r="F118" s="42"/>
      <c r="G118" s="43"/>
      <c r="H118" s="44">
        <f t="shared" si="3"/>
        <v>0</v>
      </c>
    </row>
    <row r="119" spans="1:8" ht="18.75" customHeight="1">
      <c r="A119" s="40" t="s">
        <v>65</v>
      </c>
      <c r="B119" s="41">
        <f>SUM(B120:B123)</f>
        <v>223</v>
      </c>
      <c r="C119" s="73">
        <v>100</v>
      </c>
      <c r="D119" s="41">
        <f>SUM(D120:D123)</f>
        <v>100</v>
      </c>
      <c r="E119" s="42">
        <f t="shared" si="4"/>
        <v>1</v>
      </c>
      <c r="F119" s="42">
        <f t="shared" si="5"/>
        <v>0.4484304932735426</v>
      </c>
      <c r="G119" s="43"/>
      <c r="H119" s="44">
        <f t="shared" si="3"/>
        <v>0</v>
      </c>
    </row>
    <row r="120" spans="1:8" ht="18.75" customHeight="1">
      <c r="A120" s="40" t="s">
        <v>14</v>
      </c>
      <c r="B120" s="41">
        <v>14</v>
      </c>
      <c r="C120" s="103">
        <v>0</v>
      </c>
      <c r="D120" s="41"/>
      <c r="E120" s="42"/>
      <c r="F120" s="42">
        <f t="shared" si="5"/>
        <v>0</v>
      </c>
      <c r="G120" s="43"/>
      <c r="H120" s="44">
        <f t="shared" si="3"/>
        <v>0</v>
      </c>
    </row>
    <row r="121" spans="1:8" ht="18.75" customHeight="1">
      <c r="A121" s="40" t="s">
        <v>15</v>
      </c>
      <c r="B121" s="41">
        <v>9</v>
      </c>
      <c r="C121" s="103">
        <v>0</v>
      </c>
      <c r="D121" s="41"/>
      <c r="E121" s="42"/>
      <c r="F121" s="42">
        <f t="shared" si="5"/>
        <v>0</v>
      </c>
      <c r="G121" s="43"/>
      <c r="H121" s="44">
        <f t="shared" si="3"/>
        <v>0</v>
      </c>
    </row>
    <row r="122" spans="1:8" ht="18.75" customHeight="1">
      <c r="A122" s="63" t="s">
        <v>710</v>
      </c>
      <c r="B122" s="41">
        <v>200</v>
      </c>
      <c r="C122" s="103">
        <v>100</v>
      </c>
      <c r="D122" s="41">
        <v>100</v>
      </c>
      <c r="E122" s="42">
        <f t="shared" si="4"/>
        <v>1</v>
      </c>
      <c r="F122" s="42">
        <f t="shared" si="5"/>
        <v>0.5</v>
      </c>
      <c r="G122" s="43"/>
      <c r="H122" s="44">
        <f t="shared" si="3"/>
        <v>0</v>
      </c>
    </row>
    <row r="123" spans="1:8" ht="18.75" customHeight="1">
      <c r="A123" s="40" t="s">
        <v>66</v>
      </c>
      <c r="B123" s="41"/>
      <c r="C123" s="103">
        <v>0</v>
      </c>
      <c r="D123" s="41"/>
      <c r="E123" s="42"/>
      <c r="F123" s="42"/>
      <c r="G123" s="43"/>
      <c r="H123" s="44">
        <f t="shared" si="3"/>
        <v>0</v>
      </c>
    </row>
    <row r="124" spans="1:8" ht="18.75" customHeight="1">
      <c r="A124" s="40" t="s">
        <v>67</v>
      </c>
      <c r="B124" s="41">
        <f>SUM(B125:B129)</f>
        <v>483</v>
      </c>
      <c r="C124" s="73">
        <v>592</v>
      </c>
      <c r="D124" s="41">
        <f>SUM(D125:D129)</f>
        <v>569</v>
      </c>
      <c r="E124" s="42">
        <f t="shared" si="4"/>
        <v>0.9611486486486487</v>
      </c>
      <c r="F124" s="42">
        <f t="shared" si="5"/>
        <v>1.1780538302277432</v>
      </c>
      <c r="G124" s="43"/>
      <c r="H124" s="44">
        <f t="shared" si="3"/>
        <v>23</v>
      </c>
    </row>
    <row r="125" spans="1:8" ht="18.75" customHeight="1">
      <c r="A125" s="40" t="s">
        <v>14</v>
      </c>
      <c r="B125" s="41">
        <v>283</v>
      </c>
      <c r="C125" s="103">
        <v>310</v>
      </c>
      <c r="D125" s="41">
        <v>310</v>
      </c>
      <c r="E125" s="42">
        <f t="shared" si="4"/>
        <v>1</v>
      </c>
      <c r="F125" s="42">
        <f t="shared" si="5"/>
        <v>1.0954063604240283</v>
      </c>
      <c r="G125" s="43"/>
      <c r="H125" s="44">
        <f t="shared" si="3"/>
        <v>0</v>
      </c>
    </row>
    <row r="126" spans="1:8" ht="18.75" customHeight="1">
      <c r="A126" s="40" t="s">
        <v>15</v>
      </c>
      <c r="B126" s="41">
        <v>124</v>
      </c>
      <c r="C126" s="103">
        <v>166</v>
      </c>
      <c r="D126" s="41">
        <v>166</v>
      </c>
      <c r="E126" s="42">
        <f t="shared" si="4"/>
        <v>1</v>
      </c>
      <c r="F126" s="42">
        <f t="shared" si="5"/>
        <v>1.3387096774193548</v>
      </c>
      <c r="G126" s="43"/>
      <c r="H126" s="44">
        <f t="shared" si="3"/>
        <v>0</v>
      </c>
    </row>
    <row r="127" spans="1:8" ht="18.75" customHeight="1">
      <c r="A127" s="40" t="s">
        <v>68</v>
      </c>
      <c r="B127" s="41">
        <v>25</v>
      </c>
      <c r="C127" s="103">
        <v>24</v>
      </c>
      <c r="D127" s="41">
        <v>24</v>
      </c>
      <c r="E127" s="42">
        <f t="shared" si="4"/>
        <v>1</v>
      </c>
      <c r="F127" s="42">
        <f t="shared" si="5"/>
        <v>0.96</v>
      </c>
      <c r="G127" s="43"/>
      <c r="H127" s="44">
        <f t="shared" si="3"/>
        <v>0</v>
      </c>
    </row>
    <row r="128" spans="1:8" ht="18.75" customHeight="1">
      <c r="A128" s="40" t="s">
        <v>69</v>
      </c>
      <c r="B128" s="41">
        <v>51</v>
      </c>
      <c r="C128" s="103">
        <v>92</v>
      </c>
      <c r="D128" s="41">
        <v>69</v>
      </c>
      <c r="E128" s="42">
        <f t="shared" si="4"/>
        <v>0.75</v>
      </c>
      <c r="F128" s="42">
        <f t="shared" si="5"/>
        <v>1.3529411764705883</v>
      </c>
      <c r="G128" s="43"/>
      <c r="H128" s="44">
        <f t="shared" si="3"/>
        <v>23</v>
      </c>
    </row>
    <row r="129" spans="1:8" ht="18.75" customHeight="1">
      <c r="A129" s="40" t="s">
        <v>70</v>
      </c>
      <c r="B129" s="41"/>
      <c r="C129" s="103">
        <v>0</v>
      </c>
      <c r="D129" s="41"/>
      <c r="E129" s="42"/>
      <c r="F129" s="42"/>
      <c r="G129" s="43"/>
      <c r="H129" s="44">
        <f t="shared" si="3"/>
        <v>0</v>
      </c>
    </row>
    <row r="130" spans="1:8" ht="18.75" customHeight="1">
      <c r="A130" s="40" t="s">
        <v>71</v>
      </c>
      <c r="B130" s="41">
        <f>SUM(B131)</f>
        <v>0</v>
      </c>
      <c r="C130" s="73">
        <v>0</v>
      </c>
      <c r="D130" s="41">
        <f>SUM(D131)</f>
        <v>0</v>
      </c>
      <c r="E130" s="42"/>
      <c r="F130" s="42"/>
      <c r="G130" s="43"/>
      <c r="H130" s="44">
        <f t="shared" si="3"/>
        <v>0</v>
      </c>
    </row>
    <row r="131" spans="1:8" ht="18.75" customHeight="1">
      <c r="A131" s="40" t="s">
        <v>72</v>
      </c>
      <c r="B131" s="41"/>
      <c r="C131" s="103">
        <v>0</v>
      </c>
      <c r="D131" s="41"/>
      <c r="E131" s="42"/>
      <c r="F131" s="42"/>
      <c r="G131" s="43"/>
      <c r="H131" s="44">
        <f t="shared" si="3"/>
        <v>0</v>
      </c>
    </row>
    <row r="132" spans="1:8" ht="18.75" customHeight="1">
      <c r="A132" s="40" t="s">
        <v>73</v>
      </c>
      <c r="B132" s="41">
        <f>SUM(B133,B137,B143,B148,B150,B152,B155,B158,B146)</f>
        <v>33143</v>
      </c>
      <c r="C132" s="41">
        <v>35793</v>
      </c>
      <c r="D132" s="41">
        <f>SUM(D133,D137,D143,D148,D150,D152,D155,D158,D146)</f>
        <v>35688</v>
      </c>
      <c r="E132" s="42">
        <f aca="true" t="shared" si="7" ref="E132:E186">D132/C132</f>
        <v>0.9970664655100159</v>
      </c>
      <c r="F132" s="42">
        <f aca="true" t="shared" si="8" ref="F132:F186">D132/B132</f>
        <v>1.0767884621186978</v>
      </c>
      <c r="G132" s="43"/>
      <c r="H132" s="44">
        <f t="shared" si="3"/>
        <v>105</v>
      </c>
    </row>
    <row r="133" spans="1:8" ht="18.75" customHeight="1">
      <c r="A133" s="40" t="s">
        <v>74</v>
      </c>
      <c r="B133" s="41">
        <f>SUM(B134:B136)</f>
        <v>1348</v>
      </c>
      <c r="C133" s="73">
        <v>1089</v>
      </c>
      <c r="D133" s="41">
        <f>SUM(D134:D136)</f>
        <v>1089</v>
      </c>
      <c r="E133" s="42">
        <f t="shared" si="7"/>
        <v>1</v>
      </c>
      <c r="F133" s="42">
        <f t="shared" si="8"/>
        <v>0.8078635014836796</v>
      </c>
      <c r="G133" s="43"/>
      <c r="H133" s="44">
        <f t="shared" si="3"/>
        <v>0</v>
      </c>
    </row>
    <row r="134" spans="1:8" ht="18.75" customHeight="1">
      <c r="A134" s="40" t="s">
        <v>14</v>
      </c>
      <c r="B134" s="41">
        <v>168</v>
      </c>
      <c r="C134" s="103">
        <v>91</v>
      </c>
      <c r="D134" s="41">
        <v>91</v>
      </c>
      <c r="E134" s="42">
        <f t="shared" si="7"/>
        <v>1</v>
      </c>
      <c r="F134" s="42">
        <f t="shared" si="8"/>
        <v>0.5416666666666666</v>
      </c>
      <c r="G134" s="43"/>
      <c r="H134" s="44">
        <f t="shared" si="3"/>
        <v>0</v>
      </c>
    </row>
    <row r="135" spans="1:8" ht="18.75" customHeight="1">
      <c r="A135" s="40" t="s">
        <v>15</v>
      </c>
      <c r="B135" s="41">
        <v>36</v>
      </c>
      <c r="C135" s="103">
        <v>41</v>
      </c>
      <c r="D135" s="41">
        <v>41</v>
      </c>
      <c r="E135" s="42">
        <f t="shared" si="7"/>
        <v>1</v>
      </c>
      <c r="F135" s="42">
        <f t="shared" si="8"/>
        <v>1.1388888888888888</v>
      </c>
      <c r="G135" s="43"/>
      <c r="H135" s="44">
        <f t="shared" si="3"/>
        <v>0</v>
      </c>
    </row>
    <row r="136" spans="1:8" ht="18.75" customHeight="1">
      <c r="A136" s="40" t="s">
        <v>75</v>
      </c>
      <c r="B136" s="41">
        <v>1144</v>
      </c>
      <c r="C136" s="103">
        <v>957</v>
      </c>
      <c r="D136" s="41">
        <v>957</v>
      </c>
      <c r="E136" s="42">
        <f t="shared" si="7"/>
        <v>1</v>
      </c>
      <c r="F136" s="42">
        <f t="shared" si="8"/>
        <v>0.8365384615384616</v>
      </c>
      <c r="G136" s="43"/>
      <c r="H136" s="44">
        <f t="shared" si="3"/>
        <v>0</v>
      </c>
    </row>
    <row r="137" spans="1:8" ht="18.75" customHeight="1">
      <c r="A137" s="40" t="s">
        <v>76</v>
      </c>
      <c r="B137" s="41">
        <f>SUM(B138:B142)</f>
        <v>28583</v>
      </c>
      <c r="C137" s="73">
        <v>29192</v>
      </c>
      <c r="D137" s="41">
        <f>SUM(D138:D142)</f>
        <v>29188</v>
      </c>
      <c r="E137" s="42">
        <f t="shared" si="7"/>
        <v>0.9998629761578515</v>
      </c>
      <c r="F137" s="42">
        <f t="shared" si="8"/>
        <v>1.0211664275968233</v>
      </c>
      <c r="G137" s="43"/>
      <c r="H137" s="44">
        <f t="shared" si="3"/>
        <v>4</v>
      </c>
    </row>
    <row r="138" spans="1:8" ht="18.75" customHeight="1">
      <c r="A138" s="40" t="s">
        <v>77</v>
      </c>
      <c r="B138" s="41">
        <v>701</v>
      </c>
      <c r="C138" s="103">
        <v>1419</v>
      </c>
      <c r="D138" s="41">
        <v>1419</v>
      </c>
      <c r="E138" s="42">
        <f t="shared" si="7"/>
        <v>1</v>
      </c>
      <c r="F138" s="42">
        <f t="shared" si="8"/>
        <v>2.0242510699001426</v>
      </c>
      <c r="G138" s="43"/>
      <c r="H138" s="44">
        <f t="shared" si="3"/>
        <v>0</v>
      </c>
    </row>
    <row r="139" spans="1:8" ht="18.75" customHeight="1">
      <c r="A139" s="40" t="s">
        <v>78</v>
      </c>
      <c r="B139" s="41">
        <v>10628</v>
      </c>
      <c r="C139" s="103">
        <v>9236</v>
      </c>
      <c r="D139" s="41">
        <v>9236</v>
      </c>
      <c r="E139" s="42">
        <f t="shared" si="7"/>
        <v>1</v>
      </c>
      <c r="F139" s="42">
        <f t="shared" si="8"/>
        <v>0.8690252164094844</v>
      </c>
      <c r="G139" s="43"/>
      <c r="H139" s="44">
        <f t="shared" si="3"/>
        <v>0</v>
      </c>
    </row>
    <row r="140" spans="1:8" ht="18.75" customHeight="1">
      <c r="A140" s="40" t="s">
        <v>79</v>
      </c>
      <c r="B140" s="41">
        <v>11000</v>
      </c>
      <c r="C140" s="103">
        <v>11789</v>
      </c>
      <c r="D140" s="41">
        <v>11789</v>
      </c>
      <c r="E140" s="42">
        <f t="shared" si="7"/>
        <v>1</v>
      </c>
      <c r="F140" s="42">
        <f t="shared" si="8"/>
        <v>1.0717272727272726</v>
      </c>
      <c r="G140" s="43"/>
      <c r="H140" s="44">
        <f t="shared" si="3"/>
        <v>0</v>
      </c>
    </row>
    <row r="141" spans="1:8" ht="18.75" customHeight="1">
      <c r="A141" s="40" t="s">
        <v>80</v>
      </c>
      <c r="B141" s="41">
        <v>4768</v>
      </c>
      <c r="C141" s="103">
        <v>4476</v>
      </c>
      <c r="D141" s="41">
        <v>4472</v>
      </c>
      <c r="E141" s="42">
        <f t="shared" si="7"/>
        <v>0.9991063449508489</v>
      </c>
      <c r="F141" s="42">
        <f t="shared" si="8"/>
        <v>0.9379194630872483</v>
      </c>
      <c r="G141" s="43"/>
      <c r="H141" s="44">
        <f t="shared" si="3"/>
        <v>4</v>
      </c>
    </row>
    <row r="142" spans="1:8" ht="18.75" customHeight="1">
      <c r="A142" s="40" t="s">
        <v>81</v>
      </c>
      <c r="B142" s="41">
        <v>1486</v>
      </c>
      <c r="C142" s="103">
        <v>2272</v>
      </c>
      <c r="D142" s="41">
        <v>2272</v>
      </c>
      <c r="E142" s="42">
        <f t="shared" si="7"/>
        <v>1</v>
      </c>
      <c r="F142" s="42">
        <f t="shared" si="8"/>
        <v>1.5289367429340512</v>
      </c>
      <c r="G142" s="43"/>
      <c r="H142" s="44">
        <f aca="true" t="shared" si="9" ref="H142:H200">C142-D142</f>
        <v>0</v>
      </c>
    </row>
    <row r="143" spans="1:8" ht="18.75" customHeight="1">
      <c r="A143" s="40" t="s">
        <v>82</v>
      </c>
      <c r="B143" s="41">
        <f>SUM(B144:B145)</f>
        <v>2130</v>
      </c>
      <c r="C143" s="73">
        <v>2147</v>
      </c>
      <c r="D143" s="41">
        <f>SUM(D144:D145)</f>
        <v>2046</v>
      </c>
      <c r="E143" s="42">
        <f t="shared" si="7"/>
        <v>0.9529576152771309</v>
      </c>
      <c r="F143" s="42">
        <f t="shared" si="8"/>
        <v>0.9605633802816902</v>
      </c>
      <c r="G143" s="43"/>
      <c r="H143" s="44">
        <f t="shared" si="9"/>
        <v>101</v>
      </c>
    </row>
    <row r="144" spans="1:8" ht="18.75" customHeight="1">
      <c r="A144" s="63" t="s">
        <v>1036</v>
      </c>
      <c r="B144" s="41">
        <v>2027</v>
      </c>
      <c r="C144" s="103">
        <v>2135</v>
      </c>
      <c r="D144" s="41">
        <v>2034</v>
      </c>
      <c r="E144" s="42">
        <f t="shared" si="7"/>
        <v>0.9526932084309133</v>
      </c>
      <c r="F144" s="42">
        <f t="shared" si="8"/>
        <v>1.0034533793783917</v>
      </c>
      <c r="G144" s="43"/>
      <c r="H144" s="44">
        <f t="shared" si="9"/>
        <v>101</v>
      </c>
    </row>
    <row r="145" spans="1:8" ht="18.75" customHeight="1">
      <c r="A145" s="40" t="s">
        <v>83</v>
      </c>
      <c r="B145" s="41">
        <v>103</v>
      </c>
      <c r="C145" s="103">
        <v>12</v>
      </c>
      <c r="D145" s="41">
        <v>12</v>
      </c>
      <c r="E145" s="42">
        <f t="shared" si="7"/>
        <v>1</v>
      </c>
      <c r="F145" s="42">
        <f t="shared" si="8"/>
        <v>0.11650485436893204</v>
      </c>
      <c r="G145" s="43"/>
      <c r="H145" s="44">
        <f t="shared" si="9"/>
        <v>0</v>
      </c>
    </row>
    <row r="146" spans="1:7" ht="18.75" customHeight="1">
      <c r="A146" s="63" t="s">
        <v>758</v>
      </c>
      <c r="B146" s="41">
        <f>SUM(B147)</f>
        <v>0</v>
      </c>
      <c r="C146" s="41">
        <v>10</v>
      </c>
      <c r="D146" s="41">
        <f>SUM(D147)</f>
        <v>10</v>
      </c>
      <c r="E146" s="42">
        <f t="shared" si="7"/>
        <v>1</v>
      </c>
      <c r="F146" s="42"/>
      <c r="G146" s="43"/>
    </row>
    <row r="147" spans="1:7" ht="18.75" customHeight="1">
      <c r="A147" s="63" t="s">
        <v>759</v>
      </c>
      <c r="B147" s="41"/>
      <c r="C147" s="103">
        <v>10</v>
      </c>
      <c r="D147" s="41">
        <v>10</v>
      </c>
      <c r="E147" s="42">
        <f t="shared" si="7"/>
        <v>1</v>
      </c>
      <c r="F147" s="42"/>
      <c r="G147" s="43"/>
    </row>
    <row r="148" spans="1:8" ht="18.75" customHeight="1">
      <c r="A148" s="40" t="s">
        <v>84</v>
      </c>
      <c r="B148" s="41">
        <f>SUM(B149)</f>
        <v>100</v>
      </c>
      <c r="C148" s="73">
        <v>102</v>
      </c>
      <c r="D148" s="41">
        <f>SUM(D149)</f>
        <v>102</v>
      </c>
      <c r="E148" s="42">
        <f t="shared" si="7"/>
        <v>1</v>
      </c>
      <c r="F148" s="42">
        <f t="shared" si="8"/>
        <v>1.02</v>
      </c>
      <c r="G148" s="43"/>
      <c r="H148" s="44">
        <f t="shared" si="9"/>
        <v>0</v>
      </c>
    </row>
    <row r="149" spans="1:8" ht="18.75" customHeight="1">
      <c r="A149" s="40" t="s">
        <v>85</v>
      </c>
      <c r="B149" s="41">
        <v>100</v>
      </c>
      <c r="C149" s="103">
        <v>102</v>
      </c>
      <c r="D149" s="41">
        <v>102</v>
      </c>
      <c r="E149" s="42">
        <f t="shared" si="7"/>
        <v>1</v>
      </c>
      <c r="F149" s="42">
        <f t="shared" si="8"/>
        <v>1.02</v>
      </c>
      <c r="G149" s="43"/>
      <c r="H149" s="44">
        <f t="shared" si="9"/>
        <v>0</v>
      </c>
    </row>
    <row r="150" spans="1:8" ht="18.75" customHeight="1">
      <c r="A150" s="40" t="s">
        <v>86</v>
      </c>
      <c r="B150" s="41">
        <f>SUM(B151)</f>
        <v>136</v>
      </c>
      <c r="C150" s="73">
        <v>257</v>
      </c>
      <c r="D150" s="41">
        <f>SUM(D151)</f>
        <v>257</v>
      </c>
      <c r="E150" s="42">
        <f t="shared" si="7"/>
        <v>1</v>
      </c>
      <c r="F150" s="42">
        <f t="shared" si="8"/>
        <v>1.8897058823529411</v>
      </c>
      <c r="G150" s="43"/>
      <c r="H150" s="44">
        <f t="shared" si="9"/>
        <v>0</v>
      </c>
    </row>
    <row r="151" spans="1:8" ht="18.75" customHeight="1">
      <c r="A151" s="40" t="s">
        <v>87</v>
      </c>
      <c r="B151" s="41">
        <v>136</v>
      </c>
      <c r="C151" s="103">
        <v>257</v>
      </c>
      <c r="D151" s="41">
        <v>257</v>
      </c>
      <c r="E151" s="42">
        <f t="shared" si="7"/>
        <v>1</v>
      </c>
      <c r="F151" s="42">
        <f t="shared" si="8"/>
        <v>1.8897058823529411</v>
      </c>
      <c r="G151" s="43"/>
      <c r="H151" s="44">
        <f t="shared" si="9"/>
        <v>0</v>
      </c>
    </row>
    <row r="152" spans="1:8" ht="18.75" customHeight="1">
      <c r="A152" s="40" t="s">
        <v>88</v>
      </c>
      <c r="B152" s="41">
        <f>SUM(B153:B154)</f>
        <v>585</v>
      </c>
      <c r="C152" s="73">
        <v>596</v>
      </c>
      <c r="D152" s="41">
        <f>SUM(D153:D154)</f>
        <v>596</v>
      </c>
      <c r="E152" s="42">
        <f t="shared" si="7"/>
        <v>1</v>
      </c>
      <c r="F152" s="42">
        <f t="shared" si="8"/>
        <v>1.0188034188034187</v>
      </c>
      <c r="G152" s="43"/>
      <c r="H152" s="44">
        <f t="shared" si="9"/>
        <v>0</v>
      </c>
    </row>
    <row r="153" spans="1:8" ht="18.75" customHeight="1">
      <c r="A153" s="40" t="s">
        <v>89</v>
      </c>
      <c r="B153" s="41">
        <v>284</v>
      </c>
      <c r="C153" s="103">
        <v>263</v>
      </c>
      <c r="D153" s="41">
        <v>263</v>
      </c>
      <c r="E153" s="42">
        <f t="shared" si="7"/>
        <v>1</v>
      </c>
      <c r="F153" s="42">
        <f t="shared" si="8"/>
        <v>0.926056338028169</v>
      </c>
      <c r="G153" s="43"/>
      <c r="H153" s="44">
        <f t="shared" si="9"/>
        <v>0</v>
      </c>
    </row>
    <row r="154" spans="1:8" ht="18.75" customHeight="1">
      <c r="A154" s="40" t="s">
        <v>90</v>
      </c>
      <c r="B154" s="41">
        <v>301</v>
      </c>
      <c r="C154" s="103">
        <v>333</v>
      </c>
      <c r="D154" s="41">
        <v>333</v>
      </c>
      <c r="E154" s="42">
        <f t="shared" si="7"/>
        <v>1</v>
      </c>
      <c r="F154" s="42">
        <f t="shared" si="8"/>
        <v>1.106312292358804</v>
      </c>
      <c r="G154" s="43"/>
      <c r="H154" s="44">
        <f t="shared" si="9"/>
        <v>0</v>
      </c>
    </row>
    <row r="155" spans="1:8" ht="18.75" customHeight="1">
      <c r="A155" s="40" t="s">
        <v>91</v>
      </c>
      <c r="B155" s="41">
        <f>SUM(B156:B157)</f>
        <v>193</v>
      </c>
      <c r="C155" s="73">
        <v>1600</v>
      </c>
      <c r="D155" s="41">
        <f>SUM(D156:D157)</f>
        <v>1600</v>
      </c>
      <c r="E155" s="42">
        <f t="shared" si="7"/>
        <v>1</v>
      </c>
      <c r="F155" s="42">
        <f t="shared" si="8"/>
        <v>8.290155440414507</v>
      </c>
      <c r="G155" s="43"/>
      <c r="H155" s="44">
        <f t="shared" si="9"/>
        <v>0</v>
      </c>
    </row>
    <row r="156" spans="1:8" ht="18.75" customHeight="1">
      <c r="A156" s="63" t="s">
        <v>637</v>
      </c>
      <c r="B156" s="41"/>
      <c r="C156" s="103">
        <v>775</v>
      </c>
      <c r="D156" s="41">
        <v>775</v>
      </c>
      <c r="E156" s="42">
        <f t="shared" si="7"/>
        <v>1</v>
      </c>
      <c r="F156" s="42"/>
      <c r="G156" s="43"/>
      <c r="H156" s="44">
        <f t="shared" si="9"/>
        <v>0</v>
      </c>
    </row>
    <row r="157" spans="1:8" ht="18.75" customHeight="1">
      <c r="A157" s="40" t="s">
        <v>92</v>
      </c>
      <c r="B157" s="41">
        <v>193</v>
      </c>
      <c r="C157" s="103">
        <v>825</v>
      </c>
      <c r="D157" s="41">
        <v>825</v>
      </c>
      <c r="E157" s="42">
        <f t="shared" si="7"/>
        <v>1</v>
      </c>
      <c r="F157" s="42">
        <f t="shared" si="8"/>
        <v>4.274611398963731</v>
      </c>
      <c r="G157" s="43"/>
      <c r="H157" s="44">
        <f t="shared" si="9"/>
        <v>0</v>
      </c>
    </row>
    <row r="158" spans="1:8" ht="18.75" customHeight="1">
      <c r="A158" s="40" t="s">
        <v>93</v>
      </c>
      <c r="B158" s="41">
        <f>SUM(B159)</f>
        <v>68</v>
      </c>
      <c r="C158" s="73">
        <v>800</v>
      </c>
      <c r="D158" s="41">
        <f>SUM(D159)</f>
        <v>800</v>
      </c>
      <c r="E158" s="42">
        <f t="shared" si="7"/>
        <v>1</v>
      </c>
      <c r="F158" s="42">
        <f t="shared" si="8"/>
        <v>11.764705882352942</v>
      </c>
      <c r="G158" s="43"/>
      <c r="H158" s="44">
        <f t="shared" si="9"/>
        <v>0</v>
      </c>
    </row>
    <row r="159" spans="1:8" ht="18.75" customHeight="1">
      <c r="A159" s="40" t="s">
        <v>94</v>
      </c>
      <c r="B159" s="41">
        <v>68</v>
      </c>
      <c r="C159" s="103">
        <v>800</v>
      </c>
      <c r="D159" s="41">
        <v>800</v>
      </c>
      <c r="E159" s="42">
        <f t="shared" si="7"/>
        <v>1</v>
      </c>
      <c r="F159" s="42">
        <f t="shared" si="8"/>
        <v>11.764705882352942</v>
      </c>
      <c r="G159" s="43"/>
      <c r="H159" s="44">
        <f t="shared" si="9"/>
        <v>0</v>
      </c>
    </row>
    <row r="160" spans="1:8" ht="18.75" customHeight="1">
      <c r="A160" s="40" t="s">
        <v>95</v>
      </c>
      <c r="B160" s="41">
        <f>SUM(B161,B164,B166)</f>
        <v>944</v>
      </c>
      <c r="C160" s="41">
        <f>SUM(C161,C164,C166)</f>
        <v>176</v>
      </c>
      <c r="D160" s="41">
        <f>SUM(D161,D164,D166)</f>
        <v>176</v>
      </c>
      <c r="E160" s="42">
        <f t="shared" si="7"/>
        <v>1</v>
      </c>
      <c r="F160" s="42">
        <f t="shared" si="8"/>
        <v>0.1864406779661017</v>
      </c>
      <c r="G160" s="43"/>
      <c r="H160" s="44">
        <f t="shared" si="9"/>
        <v>0</v>
      </c>
    </row>
    <row r="161" spans="1:8" ht="18.75" customHeight="1">
      <c r="A161" s="40" t="s">
        <v>96</v>
      </c>
      <c r="B161" s="41">
        <f>SUM(B162:B163)</f>
        <v>49</v>
      </c>
      <c r="C161" s="41">
        <v>48</v>
      </c>
      <c r="D161" s="41">
        <f>SUM(D162:D163)</f>
        <v>48</v>
      </c>
      <c r="E161" s="42">
        <f t="shared" si="7"/>
        <v>1</v>
      </c>
      <c r="F161" s="42">
        <f t="shared" si="8"/>
        <v>0.9795918367346939</v>
      </c>
      <c r="G161" s="43"/>
      <c r="H161" s="44">
        <f t="shared" si="9"/>
        <v>0</v>
      </c>
    </row>
    <row r="162" spans="1:7" ht="18.75" customHeight="1">
      <c r="A162" s="63" t="s">
        <v>711</v>
      </c>
      <c r="B162" s="41">
        <v>5</v>
      </c>
      <c r="C162" s="103">
        <v>0</v>
      </c>
      <c r="D162" s="41"/>
      <c r="E162" s="42"/>
      <c r="F162" s="42">
        <f t="shared" si="8"/>
        <v>0</v>
      </c>
      <c r="G162" s="43"/>
    </row>
    <row r="163" spans="1:8" ht="18.75" customHeight="1">
      <c r="A163" s="40" t="s">
        <v>97</v>
      </c>
      <c r="B163" s="41">
        <v>44</v>
      </c>
      <c r="C163" s="103">
        <v>48</v>
      </c>
      <c r="D163" s="41">
        <v>48</v>
      </c>
      <c r="E163" s="42">
        <f t="shared" si="7"/>
        <v>1</v>
      </c>
      <c r="F163" s="42">
        <f t="shared" si="8"/>
        <v>1.0909090909090908</v>
      </c>
      <c r="G163" s="43"/>
      <c r="H163" s="44">
        <f t="shared" si="9"/>
        <v>0</v>
      </c>
    </row>
    <row r="164" spans="1:8" ht="18.75" customHeight="1">
      <c r="A164" s="40" t="s">
        <v>98</v>
      </c>
      <c r="B164" s="41">
        <f>SUM(B165)</f>
        <v>854</v>
      </c>
      <c r="C164" s="73">
        <v>71</v>
      </c>
      <c r="D164" s="41">
        <f>SUM(D165)</f>
        <v>71</v>
      </c>
      <c r="E164" s="42">
        <f t="shared" si="7"/>
        <v>1</v>
      </c>
      <c r="F164" s="42">
        <f t="shared" si="8"/>
        <v>0.08313817330210772</v>
      </c>
      <c r="G164" s="43"/>
      <c r="H164" s="44">
        <f t="shared" si="9"/>
        <v>0</v>
      </c>
    </row>
    <row r="165" spans="1:8" ht="18.75" customHeight="1">
      <c r="A165" s="40" t="s">
        <v>99</v>
      </c>
      <c r="B165" s="41">
        <v>854</v>
      </c>
      <c r="C165" s="103">
        <v>71</v>
      </c>
      <c r="D165" s="41">
        <v>71</v>
      </c>
      <c r="E165" s="42">
        <f t="shared" si="7"/>
        <v>1</v>
      </c>
      <c r="F165" s="42">
        <f t="shared" si="8"/>
        <v>0.08313817330210772</v>
      </c>
      <c r="G165" s="43"/>
      <c r="H165" s="44">
        <f t="shared" si="9"/>
        <v>0</v>
      </c>
    </row>
    <row r="166" spans="1:8" ht="18.75" customHeight="1">
      <c r="A166" s="40" t="s">
        <v>101</v>
      </c>
      <c r="B166" s="41">
        <f>SUM(B167:B168)</f>
        <v>41</v>
      </c>
      <c r="C166" s="73">
        <v>57</v>
      </c>
      <c r="D166" s="41">
        <f>SUM(D167:D168)</f>
        <v>57</v>
      </c>
      <c r="E166" s="42">
        <f t="shared" si="7"/>
        <v>1</v>
      </c>
      <c r="F166" s="42">
        <f t="shared" si="8"/>
        <v>1.3902439024390243</v>
      </c>
      <c r="G166" s="43"/>
      <c r="H166" s="44">
        <f t="shared" si="9"/>
        <v>0</v>
      </c>
    </row>
    <row r="167" spans="1:8" ht="18.75" customHeight="1">
      <c r="A167" s="40" t="s">
        <v>102</v>
      </c>
      <c r="B167" s="41">
        <v>38</v>
      </c>
      <c r="C167" s="103">
        <v>56</v>
      </c>
      <c r="D167" s="41">
        <v>56</v>
      </c>
      <c r="E167" s="42">
        <f t="shared" si="7"/>
        <v>1</v>
      </c>
      <c r="F167" s="42">
        <f t="shared" si="8"/>
        <v>1.4736842105263157</v>
      </c>
      <c r="G167" s="43"/>
      <c r="H167" s="44">
        <f t="shared" si="9"/>
        <v>0</v>
      </c>
    </row>
    <row r="168" spans="1:8" ht="18.75" customHeight="1">
      <c r="A168" s="40" t="s">
        <v>103</v>
      </c>
      <c r="B168" s="41">
        <v>3</v>
      </c>
      <c r="C168" s="103">
        <v>1</v>
      </c>
      <c r="D168" s="41">
        <v>1</v>
      </c>
      <c r="E168" s="42">
        <f t="shared" si="7"/>
        <v>1</v>
      </c>
      <c r="F168" s="42">
        <f t="shared" si="8"/>
        <v>0.3333333333333333</v>
      </c>
      <c r="G168" s="43"/>
      <c r="H168" s="44">
        <f t="shared" si="9"/>
        <v>0</v>
      </c>
    </row>
    <row r="169" spans="1:8" ht="18.75" customHeight="1">
      <c r="A169" s="40" t="s">
        <v>104</v>
      </c>
      <c r="B169" s="41">
        <f>SUM(B170,B179,B184,B186,B191,B189)</f>
        <v>2747</v>
      </c>
      <c r="C169" s="41">
        <v>3860</v>
      </c>
      <c r="D169" s="41">
        <f>SUM(D170,D179,D184,D186,D191,D189)</f>
        <v>3717</v>
      </c>
      <c r="E169" s="42">
        <f t="shared" si="7"/>
        <v>0.9629533678756477</v>
      </c>
      <c r="F169" s="42">
        <f t="shared" si="8"/>
        <v>1.353112486348744</v>
      </c>
      <c r="G169" s="43"/>
      <c r="H169" s="44">
        <f t="shared" si="9"/>
        <v>143</v>
      </c>
    </row>
    <row r="170" spans="1:8" ht="18.75" customHeight="1">
      <c r="A170" s="40" t="s">
        <v>105</v>
      </c>
      <c r="B170" s="41">
        <f>SUM(B171:B178)</f>
        <v>996</v>
      </c>
      <c r="C170" s="73">
        <v>1911</v>
      </c>
      <c r="D170" s="41">
        <f>SUM(D171:D178)</f>
        <v>1889</v>
      </c>
      <c r="E170" s="42">
        <f t="shared" si="7"/>
        <v>0.988487702773417</v>
      </c>
      <c r="F170" s="42">
        <f t="shared" si="8"/>
        <v>1.8965863453815262</v>
      </c>
      <c r="G170" s="43"/>
      <c r="H170" s="44">
        <f t="shared" si="9"/>
        <v>22</v>
      </c>
    </row>
    <row r="171" spans="1:8" ht="18.75" customHeight="1">
      <c r="A171" s="40" t="s">
        <v>14</v>
      </c>
      <c r="B171" s="41">
        <v>96</v>
      </c>
      <c r="C171" s="103">
        <v>79</v>
      </c>
      <c r="D171" s="41">
        <v>79</v>
      </c>
      <c r="E171" s="42">
        <f t="shared" si="7"/>
        <v>1</v>
      </c>
      <c r="F171" s="42">
        <f t="shared" si="8"/>
        <v>0.8229166666666666</v>
      </c>
      <c r="G171" s="43"/>
      <c r="H171" s="44">
        <f t="shared" si="9"/>
        <v>0</v>
      </c>
    </row>
    <row r="172" spans="1:8" ht="18.75" customHeight="1">
      <c r="A172" s="40" t="s">
        <v>15</v>
      </c>
      <c r="B172" s="41">
        <v>61</v>
      </c>
      <c r="C172" s="103">
        <v>75</v>
      </c>
      <c r="D172" s="41">
        <v>75</v>
      </c>
      <c r="E172" s="42">
        <f t="shared" si="7"/>
        <v>1</v>
      </c>
      <c r="F172" s="42">
        <f t="shared" si="8"/>
        <v>1.2295081967213115</v>
      </c>
      <c r="G172" s="43"/>
      <c r="H172" s="44">
        <f t="shared" si="9"/>
        <v>0</v>
      </c>
    </row>
    <row r="173" spans="1:8" ht="18.75" customHeight="1">
      <c r="A173" s="40" t="s">
        <v>106</v>
      </c>
      <c r="B173" s="41">
        <v>63</v>
      </c>
      <c r="C173" s="103">
        <v>45</v>
      </c>
      <c r="D173" s="41">
        <v>45</v>
      </c>
      <c r="E173" s="42">
        <f t="shared" si="7"/>
        <v>1</v>
      </c>
      <c r="F173" s="42">
        <f t="shared" si="8"/>
        <v>0.7142857142857143</v>
      </c>
      <c r="G173" s="43"/>
      <c r="H173" s="44">
        <f t="shared" si="9"/>
        <v>0</v>
      </c>
    </row>
    <row r="174" spans="1:8" ht="18.75" customHeight="1">
      <c r="A174" s="63" t="s">
        <v>638</v>
      </c>
      <c r="B174" s="41">
        <v>1</v>
      </c>
      <c r="C174" s="103">
        <v>0</v>
      </c>
      <c r="D174" s="41"/>
      <c r="E174" s="42"/>
      <c r="F174" s="42">
        <f t="shared" si="8"/>
        <v>0</v>
      </c>
      <c r="G174" s="43"/>
      <c r="H174" s="44">
        <f t="shared" si="9"/>
        <v>0</v>
      </c>
    </row>
    <row r="175" spans="1:8" ht="18.75" customHeight="1">
      <c r="A175" s="40" t="s">
        <v>107</v>
      </c>
      <c r="B175" s="41">
        <v>441</v>
      </c>
      <c r="C175" s="103">
        <v>521</v>
      </c>
      <c r="D175" s="41">
        <v>519</v>
      </c>
      <c r="E175" s="42">
        <f t="shared" si="7"/>
        <v>0.9961612284069098</v>
      </c>
      <c r="F175" s="42">
        <f t="shared" si="8"/>
        <v>1.1768707482993197</v>
      </c>
      <c r="G175" s="43"/>
      <c r="H175" s="44">
        <f t="shared" si="9"/>
        <v>2</v>
      </c>
    </row>
    <row r="176" spans="1:8" ht="18.75" customHeight="1">
      <c r="A176" s="40" t="s">
        <v>108</v>
      </c>
      <c r="B176" s="41">
        <v>32</v>
      </c>
      <c r="C176" s="103">
        <v>0</v>
      </c>
      <c r="D176" s="41"/>
      <c r="E176" s="42"/>
      <c r="F176" s="42">
        <f t="shared" si="8"/>
        <v>0</v>
      </c>
      <c r="G176" s="43"/>
      <c r="H176" s="44">
        <f t="shared" si="9"/>
        <v>0</v>
      </c>
    </row>
    <row r="177" spans="1:8" ht="18.75" customHeight="1">
      <c r="A177" s="40" t="s">
        <v>109</v>
      </c>
      <c r="B177" s="41">
        <v>5</v>
      </c>
      <c r="C177" s="103">
        <v>8</v>
      </c>
      <c r="D177" s="41">
        <v>8</v>
      </c>
      <c r="E177" s="42">
        <f t="shared" si="7"/>
        <v>1</v>
      </c>
      <c r="F177" s="42">
        <f t="shared" si="8"/>
        <v>1.6</v>
      </c>
      <c r="G177" s="43"/>
      <c r="H177" s="44">
        <f t="shared" si="9"/>
        <v>0</v>
      </c>
    </row>
    <row r="178" spans="1:8" ht="18.75" customHeight="1">
      <c r="A178" s="40" t="s">
        <v>110</v>
      </c>
      <c r="B178" s="41">
        <v>297</v>
      </c>
      <c r="C178" s="103">
        <v>1183</v>
      </c>
      <c r="D178" s="41">
        <v>1163</v>
      </c>
      <c r="E178" s="42">
        <f t="shared" si="7"/>
        <v>0.9830938292476754</v>
      </c>
      <c r="F178" s="42">
        <f t="shared" si="8"/>
        <v>3.9158249158249157</v>
      </c>
      <c r="G178" s="43"/>
      <c r="H178" s="44">
        <f t="shared" si="9"/>
        <v>20</v>
      </c>
    </row>
    <row r="179" spans="1:8" ht="18.75" customHeight="1">
      <c r="A179" s="40" t="s">
        <v>111</v>
      </c>
      <c r="B179" s="41">
        <f>SUM(B180:B183)</f>
        <v>1143</v>
      </c>
      <c r="C179" s="73">
        <v>1221</v>
      </c>
      <c r="D179" s="41">
        <f>SUM(D180:D183)</f>
        <v>1100</v>
      </c>
      <c r="E179" s="42">
        <f t="shared" si="7"/>
        <v>0.9009009009009009</v>
      </c>
      <c r="F179" s="42">
        <f t="shared" si="8"/>
        <v>0.9623797025371829</v>
      </c>
      <c r="G179" s="43"/>
      <c r="H179" s="44">
        <f t="shared" si="9"/>
        <v>121</v>
      </c>
    </row>
    <row r="180" spans="1:8" ht="18.75" customHeight="1">
      <c r="A180" s="40" t="s">
        <v>112</v>
      </c>
      <c r="B180" s="41">
        <v>1040</v>
      </c>
      <c r="C180" s="103">
        <v>1199</v>
      </c>
      <c r="D180" s="41">
        <v>1078</v>
      </c>
      <c r="E180" s="42">
        <f t="shared" si="7"/>
        <v>0.8990825688073395</v>
      </c>
      <c r="F180" s="42">
        <f t="shared" si="8"/>
        <v>1.0365384615384616</v>
      </c>
      <c r="G180" s="43"/>
      <c r="H180" s="44">
        <f t="shared" si="9"/>
        <v>121</v>
      </c>
    </row>
    <row r="181" spans="1:8" ht="18.75" customHeight="1">
      <c r="A181" s="63" t="s">
        <v>712</v>
      </c>
      <c r="B181" s="41">
        <v>100</v>
      </c>
      <c r="C181" s="103">
        <v>0</v>
      </c>
      <c r="D181" s="41"/>
      <c r="E181" s="42"/>
      <c r="F181" s="42">
        <f t="shared" si="8"/>
        <v>0</v>
      </c>
      <c r="G181" s="43"/>
      <c r="H181" s="44">
        <f t="shared" si="9"/>
        <v>0</v>
      </c>
    </row>
    <row r="182" spans="1:8" ht="18.75" customHeight="1">
      <c r="A182" s="40" t="s">
        <v>113</v>
      </c>
      <c r="B182" s="41"/>
      <c r="C182" s="103">
        <v>0</v>
      </c>
      <c r="D182" s="41"/>
      <c r="E182" s="42"/>
      <c r="F182" s="42"/>
      <c r="G182" s="43"/>
      <c r="H182" s="44">
        <f t="shared" si="9"/>
        <v>0</v>
      </c>
    </row>
    <row r="183" spans="1:8" ht="18.75" customHeight="1">
      <c r="A183" s="40" t="s">
        <v>114</v>
      </c>
      <c r="B183" s="41">
        <v>3</v>
      </c>
      <c r="C183" s="103">
        <v>22</v>
      </c>
      <c r="D183" s="41">
        <v>22</v>
      </c>
      <c r="E183" s="42">
        <f t="shared" si="7"/>
        <v>1</v>
      </c>
      <c r="F183" s="42">
        <f t="shared" si="8"/>
        <v>7.333333333333333</v>
      </c>
      <c r="G183" s="43"/>
      <c r="H183" s="44">
        <f t="shared" si="9"/>
        <v>0</v>
      </c>
    </row>
    <row r="184" spans="1:8" ht="18.75" customHeight="1">
      <c r="A184" s="40" t="s">
        <v>115</v>
      </c>
      <c r="B184" s="41">
        <f>SUM(B185)</f>
        <v>9</v>
      </c>
      <c r="C184" s="73">
        <v>7</v>
      </c>
      <c r="D184" s="41">
        <f>SUM(D185)</f>
        <v>7</v>
      </c>
      <c r="E184" s="42">
        <f t="shared" si="7"/>
        <v>1</v>
      </c>
      <c r="F184" s="42">
        <f t="shared" si="8"/>
        <v>0.7777777777777778</v>
      </c>
      <c r="G184" s="43"/>
      <c r="H184" s="44">
        <f t="shared" si="9"/>
        <v>0</v>
      </c>
    </row>
    <row r="185" spans="1:8" ht="18.75" customHeight="1">
      <c r="A185" s="40" t="s">
        <v>116</v>
      </c>
      <c r="B185" s="41">
        <v>9</v>
      </c>
      <c r="C185" s="103">
        <v>7</v>
      </c>
      <c r="D185" s="41">
        <v>7</v>
      </c>
      <c r="E185" s="42">
        <f t="shared" si="7"/>
        <v>1</v>
      </c>
      <c r="F185" s="42">
        <f t="shared" si="8"/>
        <v>0.7777777777777778</v>
      </c>
      <c r="G185" s="43"/>
      <c r="H185" s="44">
        <f t="shared" si="9"/>
        <v>0</v>
      </c>
    </row>
    <row r="186" spans="1:8" ht="18.75" customHeight="1">
      <c r="A186" s="63" t="s">
        <v>714</v>
      </c>
      <c r="B186" s="41">
        <f>SUM(B187:B188)</f>
        <v>428</v>
      </c>
      <c r="C186" s="73">
        <v>35</v>
      </c>
      <c r="D186" s="41">
        <f>SUM(D187:D188)</f>
        <v>35</v>
      </c>
      <c r="E186" s="42">
        <f t="shared" si="7"/>
        <v>1</v>
      </c>
      <c r="F186" s="42">
        <f t="shared" si="8"/>
        <v>0.08177570093457943</v>
      </c>
      <c r="G186" s="43"/>
      <c r="H186" s="44">
        <f t="shared" si="9"/>
        <v>0</v>
      </c>
    </row>
    <row r="187" spans="1:8" ht="18.75" customHeight="1">
      <c r="A187" s="40" t="s">
        <v>117</v>
      </c>
      <c r="B187" s="41"/>
      <c r="C187" s="103">
        <v>0</v>
      </c>
      <c r="D187" s="41"/>
      <c r="E187" s="42"/>
      <c r="F187" s="42"/>
      <c r="G187" s="43"/>
      <c r="H187" s="44">
        <f t="shared" si="9"/>
        <v>0</v>
      </c>
    </row>
    <row r="188" spans="1:8" ht="18.75" customHeight="1">
      <c r="A188" s="63" t="s">
        <v>713</v>
      </c>
      <c r="B188" s="41">
        <v>428</v>
      </c>
      <c r="C188" s="103">
        <v>35</v>
      </c>
      <c r="D188" s="41">
        <v>35</v>
      </c>
      <c r="E188" s="42">
        <f aca="true" t="shared" si="10" ref="E188:E243">D188/C188</f>
        <v>1</v>
      </c>
      <c r="F188" s="42">
        <f aca="true" t="shared" si="11" ref="F188:F243">D188/B188</f>
        <v>0.08177570093457943</v>
      </c>
      <c r="G188" s="43"/>
      <c r="H188" s="44">
        <f t="shared" si="9"/>
        <v>0</v>
      </c>
    </row>
    <row r="189" spans="1:7" ht="18.75" customHeight="1">
      <c r="A189" s="63" t="s">
        <v>762</v>
      </c>
      <c r="B189" s="41">
        <f>SUM(B190)</f>
        <v>0</v>
      </c>
      <c r="C189" s="41">
        <v>423</v>
      </c>
      <c r="D189" s="41">
        <f>SUM(D190)</f>
        <v>423</v>
      </c>
      <c r="E189" s="42">
        <f t="shared" si="10"/>
        <v>1</v>
      </c>
      <c r="F189" s="42"/>
      <c r="G189" s="43"/>
    </row>
    <row r="190" spans="1:7" ht="18.75" customHeight="1">
      <c r="A190" s="63" t="s">
        <v>763</v>
      </c>
      <c r="B190" s="41"/>
      <c r="C190" s="103">
        <v>423</v>
      </c>
      <c r="D190" s="41">
        <v>423</v>
      </c>
      <c r="E190" s="42">
        <f t="shared" si="10"/>
        <v>1</v>
      </c>
      <c r="F190" s="42"/>
      <c r="G190" s="43"/>
    </row>
    <row r="191" spans="1:8" ht="18.75" customHeight="1">
      <c r="A191" s="40" t="s">
        <v>118</v>
      </c>
      <c r="B191" s="41">
        <f>SUM(B192:B193)</f>
        <v>171</v>
      </c>
      <c r="C191" s="73">
        <v>263</v>
      </c>
      <c r="D191" s="41">
        <f>SUM(D192:D193)</f>
        <v>263</v>
      </c>
      <c r="E191" s="42">
        <f t="shared" si="10"/>
        <v>1</v>
      </c>
      <c r="F191" s="42">
        <f t="shared" si="11"/>
        <v>1.5380116959064327</v>
      </c>
      <c r="G191" s="43"/>
      <c r="H191" s="44">
        <f t="shared" si="9"/>
        <v>0</v>
      </c>
    </row>
    <row r="192" spans="1:8" ht="18.75" customHeight="1">
      <c r="A192" s="63" t="s">
        <v>870</v>
      </c>
      <c r="B192" s="41"/>
      <c r="C192" s="103">
        <v>20</v>
      </c>
      <c r="D192" s="41">
        <v>20</v>
      </c>
      <c r="E192" s="42">
        <f t="shared" si="10"/>
        <v>1</v>
      </c>
      <c r="F192" s="42"/>
      <c r="G192" s="43"/>
      <c r="H192" s="44">
        <f t="shared" si="9"/>
        <v>0</v>
      </c>
    </row>
    <row r="193" spans="1:8" ht="18.75" customHeight="1">
      <c r="A193" s="40" t="s">
        <v>119</v>
      </c>
      <c r="B193" s="41">
        <v>171</v>
      </c>
      <c r="C193" s="103">
        <v>243</v>
      </c>
      <c r="D193" s="41">
        <v>243</v>
      </c>
      <c r="E193" s="42">
        <f t="shared" si="10"/>
        <v>1</v>
      </c>
      <c r="F193" s="42">
        <f t="shared" si="11"/>
        <v>1.4210526315789473</v>
      </c>
      <c r="G193" s="43"/>
      <c r="H193" s="44">
        <f t="shared" si="9"/>
        <v>0</v>
      </c>
    </row>
    <row r="194" spans="1:8" ht="18.75" customHeight="1">
      <c r="A194" s="40" t="s">
        <v>120</v>
      </c>
      <c r="B194" s="41">
        <f>SUM(B195,B202,B246,B207,B211,B213,B221,B226,B229,B234,B236,B239,B242,B253,B244,B258,B250)</f>
        <v>37685</v>
      </c>
      <c r="C194" s="41">
        <f>SUM(C195,C202,C246,C207,C211,C213,C221,C226,C229,C234,C236,C239,C242,C253,C244,C258,C250)</f>
        <v>52846</v>
      </c>
      <c r="D194" s="41">
        <f>SUM(D195,D202,D246,D207,D211,D213,D221,D226,D229,D234,D236,D239,D242,D253,D244,D258,D250)</f>
        <v>50411</v>
      </c>
      <c r="E194" s="42">
        <f t="shared" si="10"/>
        <v>0.9539227188434318</v>
      </c>
      <c r="F194" s="42">
        <f t="shared" si="11"/>
        <v>1.3376940427225688</v>
      </c>
      <c r="G194" s="43"/>
      <c r="H194" s="44">
        <f t="shared" si="9"/>
        <v>2435</v>
      </c>
    </row>
    <row r="195" spans="1:8" ht="18.75" customHeight="1">
      <c r="A195" s="40" t="s">
        <v>121</v>
      </c>
      <c r="B195" s="41">
        <f>SUM(B196:B201)</f>
        <v>927</v>
      </c>
      <c r="C195" s="73">
        <v>945</v>
      </c>
      <c r="D195" s="41">
        <f>SUM(D196:D201)</f>
        <v>945</v>
      </c>
      <c r="E195" s="42">
        <f t="shared" si="10"/>
        <v>1</v>
      </c>
      <c r="F195" s="42">
        <f t="shared" si="11"/>
        <v>1.0194174757281553</v>
      </c>
      <c r="G195" s="43"/>
      <c r="H195" s="44">
        <f t="shared" si="9"/>
        <v>0</v>
      </c>
    </row>
    <row r="196" spans="1:8" ht="18.75" customHeight="1">
      <c r="A196" s="40" t="s">
        <v>14</v>
      </c>
      <c r="B196" s="41">
        <v>69</v>
      </c>
      <c r="C196" s="103">
        <v>58</v>
      </c>
      <c r="D196" s="41">
        <v>58</v>
      </c>
      <c r="E196" s="42">
        <f t="shared" si="10"/>
        <v>1</v>
      </c>
      <c r="F196" s="42">
        <f t="shared" si="11"/>
        <v>0.8405797101449275</v>
      </c>
      <c r="G196" s="43"/>
      <c r="H196" s="44">
        <f t="shared" si="9"/>
        <v>0</v>
      </c>
    </row>
    <row r="197" spans="1:8" ht="18.75" customHeight="1">
      <c r="A197" s="40" t="s">
        <v>15</v>
      </c>
      <c r="B197" s="41">
        <v>52</v>
      </c>
      <c r="C197" s="103">
        <v>76</v>
      </c>
      <c r="D197" s="41">
        <v>76</v>
      </c>
      <c r="E197" s="42">
        <f t="shared" si="10"/>
        <v>1</v>
      </c>
      <c r="F197" s="42">
        <f t="shared" si="11"/>
        <v>1.4615384615384615</v>
      </c>
      <c r="G197" s="43"/>
      <c r="H197" s="44">
        <f t="shared" si="9"/>
        <v>0</v>
      </c>
    </row>
    <row r="198" spans="1:8" ht="18.75" customHeight="1">
      <c r="A198" s="40" t="s">
        <v>122</v>
      </c>
      <c r="B198" s="41">
        <v>34</v>
      </c>
      <c r="C198" s="103">
        <v>28</v>
      </c>
      <c r="D198" s="41">
        <v>28</v>
      </c>
      <c r="E198" s="42">
        <f t="shared" si="10"/>
        <v>1</v>
      </c>
      <c r="F198" s="42">
        <f t="shared" si="11"/>
        <v>0.8235294117647058</v>
      </c>
      <c r="G198" s="43"/>
      <c r="H198" s="44">
        <f t="shared" si="9"/>
        <v>0</v>
      </c>
    </row>
    <row r="199" spans="1:8" ht="18.75" customHeight="1">
      <c r="A199" s="40" t="s">
        <v>124</v>
      </c>
      <c r="B199" s="41">
        <v>737</v>
      </c>
      <c r="C199" s="103">
        <v>747</v>
      </c>
      <c r="D199" s="41">
        <v>747</v>
      </c>
      <c r="E199" s="42">
        <f t="shared" si="10"/>
        <v>1</v>
      </c>
      <c r="F199" s="42">
        <f t="shared" si="11"/>
        <v>1.0135685210312075</v>
      </c>
      <c r="G199" s="43"/>
      <c r="H199" s="44">
        <f t="shared" si="9"/>
        <v>0</v>
      </c>
    </row>
    <row r="200" spans="1:8" ht="18.75" customHeight="1">
      <c r="A200" s="40" t="s">
        <v>125</v>
      </c>
      <c r="B200" s="41">
        <v>35</v>
      </c>
      <c r="C200" s="103">
        <v>36</v>
      </c>
      <c r="D200" s="41">
        <v>36</v>
      </c>
      <c r="E200" s="42">
        <f t="shared" si="10"/>
        <v>1</v>
      </c>
      <c r="F200" s="42">
        <f t="shared" si="11"/>
        <v>1.0285714285714285</v>
      </c>
      <c r="G200" s="43"/>
      <c r="H200" s="44">
        <f t="shared" si="9"/>
        <v>0</v>
      </c>
    </row>
    <row r="201" spans="1:8" ht="18.75" customHeight="1">
      <c r="A201" s="40" t="s">
        <v>126</v>
      </c>
      <c r="B201" s="41"/>
      <c r="C201" s="103">
        <v>0</v>
      </c>
      <c r="D201" s="41"/>
      <c r="E201" s="42"/>
      <c r="F201" s="42"/>
      <c r="G201" s="43"/>
      <c r="H201" s="44">
        <f aca="true" t="shared" si="12" ref="H201:H263">C201-D201</f>
        <v>0</v>
      </c>
    </row>
    <row r="202" spans="1:8" ht="18.75" customHeight="1">
      <c r="A202" s="40" t="s">
        <v>127</v>
      </c>
      <c r="B202" s="41">
        <f>SUM(B203:B206)</f>
        <v>286</v>
      </c>
      <c r="C202" s="73">
        <v>169</v>
      </c>
      <c r="D202" s="41">
        <f>SUM(D203:D206)</f>
        <v>169</v>
      </c>
      <c r="E202" s="42">
        <f t="shared" si="10"/>
        <v>1</v>
      </c>
      <c r="F202" s="42">
        <f t="shared" si="11"/>
        <v>0.5909090909090909</v>
      </c>
      <c r="G202" s="43"/>
      <c r="H202" s="44">
        <f t="shared" si="12"/>
        <v>0</v>
      </c>
    </row>
    <row r="203" spans="1:8" ht="18.75" customHeight="1">
      <c r="A203" s="40" t="s">
        <v>14</v>
      </c>
      <c r="B203" s="41">
        <v>149</v>
      </c>
      <c r="C203" s="103">
        <v>109</v>
      </c>
      <c r="D203" s="41">
        <v>109</v>
      </c>
      <c r="E203" s="42">
        <f t="shared" si="10"/>
        <v>1</v>
      </c>
      <c r="F203" s="42">
        <f t="shared" si="11"/>
        <v>0.7315436241610739</v>
      </c>
      <c r="G203" s="43"/>
      <c r="H203" s="44">
        <f t="shared" si="12"/>
        <v>0</v>
      </c>
    </row>
    <row r="204" spans="1:8" ht="18.75" customHeight="1">
      <c r="A204" s="40" t="s">
        <v>15</v>
      </c>
      <c r="B204" s="41">
        <v>51</v>
      </c>
      <c r="C204" s="103">
        <v>60</v>
      </c>
      <c r="D204" s="41">
        <v>60</v>
      </c>
      <c r="E204" s="42">
        <f t="shared" si="10"/>
        <v>1</v>
      </c>
      <c r="F204" s="42">
        <f t="shared" si="11"/>
        <v>1.1764705882352942</v>
      </c>
      <c r="G204" s="43"/>
      <c r="H204" s="44">
        <f t="shared" si="12"/>
        <v>0</v>
      </c>
    </row>
    <row r="205" spans="1:8" ht="18.75" customHeight="1">
      <c r="A205" s="40" t="s">
        <v>128</v>
      </c>
      <c r="B205" s="41">
        <v>86</v>
      </c>
      <c r="C205" s="103">
        <v>0</v>
      </c>
      <c r="D205" s="41"/>
      <c r="E205" s="42"/>
      <c r="F205" s="42">
        <f t="shared" si="11"/>
        <v>0</v>
      </c>
      <c r="G205" s="43"/>
      <c r="H205" s="44">
        <f t="shared" si="12"/>
        <v>0</v>
      </c>
    </row>
    <row r="206" spans="1:8" ht="18.75" customHeight="1">
      <c r="A206" s="40" t="s">
        <v>129</v>
      </c>
      <c r="B206" s="41"/>
      <c r="C206" s="103">
        <v>0</v>
      </c>
      <c r="D206" s="41"/>
      <c r="E206" s="42"/>
      <c r="F206" s="42"/>
      <c r="G206" s="43"/>
      <c r="H206" s="44">
        <f t="shared" si="12"/>
        <v>0</v>
      </c>
    </row>
    <row r="207" spans="1:8" ht="18.75" customHeight="1">
      <c r="A207" s="40" t="s">
        <v>133</v>
      </c>
      <c r="B207" s="41">
        <f>SUM(B208:B210)</f>
        <v>332</v>
      </c>
      <c r="C207" s="41">
        <v>18366</v>
      </c>
      <c r="D207" s="41">
        <f>SUM(D208:D210)</f>
        <v>18366</v>
      </c>
      <c r="E207" s="42">
        <f t="shared" si="10"/>
        <v>1</v>
      </c>
      <c r="F207" s="42">
        <f t="shared" si="11"/>
        <v>55.31927710843374</v>
      </c>
      <c r="G207" s="43"/>
      <c r="H207" s="44">
        <f t="shared" si="12"/>
        <v>0</v>
      </c>
    </row>
    <row r="208" spans="1:8" ht="18.75" customHeight="1">
      <c r="A208" s="40" t="s">
        <v>134</v>
      </c>
      <c r="B208" s="41">
        <v>274</v>
      </c>
      <c r="C208" s="103">
        <v>261</v>
      </c>
      <c r="D208" s="41">
        <v>261</v>
      </c>
      <c r="E208" s="42">
        <f t="shared" si="10"/>
        <v>1</v>
      </c>
      <c r="F208" s="42">
        <f t="shared" si="11"/>
        <v>0.9525547445255474</v>
      </c>
      <c r="G208" s="43"/>
      <c r="H208" s="44">
        <f t="shared" si="12"/>
        <v>0</v>
      </c>
    </row>
    <row r="209" spans="1:8" ht="18.75" customHeight="1">
      <c r="A209" s="40" t="s">
        <v>135</v>
      </c>
      <c r="B209" s="41">
        <v>58</v>
      </c>
      <c r="C209" s="103">
        <v>84</v>
      </c>
      <c r="D209" s="41">
        <v>84</v>
      </c>
      <c r="E209" s="42">
        <f t="shared" si="10"/>
        <v>1</v>
      </c>
      <c r="F209" s="42">
        <f t="shared" si="11"/>
        <v>1.4482758620689655</v>
      </c>
      <c r="G209" s="43"/>
      <c r="H209" s="44">
        <f t="shared" si="12"/>
        <v>0</v>
      </c>
    </row>
    <row r="210" spans="1:7" ht="18.75" customHeight="1">
      <c r="A210" s="63" t="s">
        <v>871</v>
      </c>
      <c r="B210" s="41"/>
      <c r="C210" s="103">
        <v>18021</v>
      </c>
      <c r="D210" s="41">
        <v>18021</v>
      </c>
      <c r="E210" s="42">
        <f t="shared" si="10"/>
        <v>1</v>
      </c>
      <c r="F210" s="42"/>
      <c r="G210" s="43"/>
    </row>
    <row r="211" spans="1:8" ht="18.75" customHeight="1">
      <c r="A211" s="40" t="s">
        <v>137</v>
      </c>
      <c r="B211" s="41">
        <f>SUM(B212)</f>
        <v>1966</v>
      </c>
      <c r="C211" s="73">
        <v>1550</v>
      </c>
      <c r="D211" s="41">
        <f>SUM(D212)</f>
        <v>1548</v>
      </c>
      <c r="E211" s="42">
        <f t="shared" si="10"/>
        <v>0.9987096774193548</v>
      </c>
      <c r="F211" s="42">
        <f t="shared" si="11"/>
        <v>0.7873855544252288</v>
      </c>
      <c r="G211" s="43"/>
      <c r="H211" s="44">
        <f t="shared" si="12"/>
        <v>2</v>
      </c>
    </row>
    <row r="212" spans="1:8" ht="18.75" customHeight="1">
      <c r="A212" s="40" t="s">
        <v>138</v>
      </c>
      <c r="B212" s="41">
        <v>1966</v>
      </c>
      <c r="C212" s="103">
        <v>1550</v>
      </c>
      <c r="D212" s="41">
        <v>1548</v>
      </c>
      <c r="E212" s="42">
        <f t="shared" si="10"/>
        <v>0.9987096774193548</v>
      </c>
      <c r="F212" s="42">
        <f t="shared" si="11"/>
        <v>0.7873855544252288</v>
      </c>
      <c r="G212" s="43"/>
      <c r="H212" s="44">
        <f t="shared" si="12"/>
        <v>2</v>
      </c>
    </row>
    <row r="213" spans="1:8" ht="18.75" customHeight="1">
      <c r="A213" s="40" t="s">
        <v>139</v>
      </c>
      <c r="B213" s="41">
        <f>SUM(B214:B220)</f>
        <v>1995</v>
      </c>
      <c r="C213" s="73">
        <v>2023</v>
      </c>
      <c r="D213" s="41">
        <f>SUM(D214:D220)</f>
        <v>2023</v>
      </c>
      <c r="E213" s="42">
        <f t="shared" si="10"/>
        <v>1</v>
      </c>
      <c r="F213" s="42">
        <f t="shared" si="11"/>
        <v>1.0140350877192983</v>
      </c>
      <c r="G213" s="43"/>
      <c r="H213" s="44">
        <f t="shared" si="12"/>
        <v>0</v>
      </c>
    </row>
    <row r="214" spans="1:8" ht="18.75" customHeight="1">
      <c r="A214" s="40" t="s">
        <v>140</v>
      </c>
      <c r="B214" s="41">
        <v>165</v>
      </c>
      <c r="C214" s="103">
        <v>134</v>
      </c>
      <c r="D214" s="41">
        <v>134</v>
      </c>
      <c r="E214" s="42">
        <f t="shared" si="10"/>
        <v>1</v>
      </c>
      <c r="F214" s="42">
        <f t="shared" si="11"/>
        <v>0.8121212121212121</v>
      </c>
      <c r="G214" s="43"/>
      <c r="H214" s="44">
        <f t="shared" si="12"/>
        <v>0</v>
      </c>
    </row>
    <row r="215" spans="1:8" ht="18.75" customHeight="1">
      <c r="A215" s="40" t="s">
        <v>141</v>
      </c>
      <c r="B215" s="41">
        <v>281</v>
      </c>
      <c r="C215" s="103">
        <v>300</v>
      </c>
      <c r="D215" s="41">
        <v>300</v>
      </c>
      <c r="E215" s="42">
        <f t="shared" si="10"/>
        <v>1</v>
      </c>
      <c r="F215" s="42">
        <f t="shared" si="11"/>
        <v>1.0676156583629892</v>
      </c>
      <c r="G215" s="43"/>
      <c r="H215" s="44">
        <f t="shared" si="12"/>
        <v>0</v>
      </c>
    </row>
    <row r="216" spans="1:8" ht="18.75" customHeight="1">
      <c r="A216" s="40" t="s">
        <v>142</v>
      </c>
      <c r="B216" s="41">
        <v>743</v>
      </c>
      <c r="C216" s="103">
        <v>796</v>
      </c>
      <c r="D216" s="41">
        <v>796</v>
      </c>
      <c r="E216" s="42">
        <f t="shared" si="10"/>
        <v>1</v>
      </c>
      <c r="F216" s="42">
        <f t="shared" si="11"/>
        <v>1.0713324360699865</v>
      </c>
      <c r="G216" s="43"/>
      <c r="H216" s="44">
        <f t="shared" si="12"/>
        <v>0</v>
      </c>
    </row>
    <row r="217" spans="1:8" ht="18.75" customHeight="1">
      <c r="A217" s="40" t="s">
        <v>143</v>
      </c>
      <c r="B217" s="41">
        <v>148</v>
      </c>
      <c r="C217" s="103">
        <v>144</v>
      </c>
      <c r="D217" s="41">
        <v>144</v>
      </c>
      <c r="E217" s="42">
        <f t="shared" si="10"/>
        <v>1</v>
      </c>
      <c r="F217" s="42">
        <f t="shared" si="11"/>
        <v>0.972972972972973</v>
      </c>
      <c r="G217" s="43"/>
      <c r="H217" s="44">
        <f t="shared" si="12"/>
        <v>0</v>
      </c>
    </row>
    <row r="218" spans="1:8" ht="18.75" customHeight="1">
      <c r="A218" s="40" t="s">
        <v>144</v>
      </c>
      <c r="B218" s="41">
        <v>451</v>
      </c>
      <c r="C218" s="103">
        <v>422</v>
      </c>
      <c r="D218" s="41">
        <v>422</v>
      </c>
      <c r="E218" s="42">
        <f t="shared" si="10"/>
        <v>1</v>
      </c>
      <c r="F218" s="42">
        <f t="shared" si="11"/>
        <v>0.9356984478935698</v>
      </c>
      <c r="G218" s="43"/>
      <c r="H218" s="44">
        <f t="shared" si="12"/>
        <v>0</v>
      </c>
    </row>
    <row r="219" spans="1:8" ht="18.75" customHeight="1">
      <c r="A219" s="40" t="s">
        <v>145</v>
      </c>
      <c r="B219" s="41">
        <v>117</v>
      </c>
      <c r="C219" s="103">
        <v>161</v>
      </c>
      <c r="D219" s="41">
        <v>161</v>
      </c>
      <c r="E219" s="42">
        <f t="shared" si="10"/>
        <v>1</v>
      </c>
      <c r="F219" s="42">
        <f t="shared" si="11"/>
        <v>1.376068376068376</v>
      </c>
      <c r="G219" s="43"/>
      <c r="H219" s="44">
        <f t="shared" si="12"/>
        <v>0</v>
      </c>
    </row>
    <row r="220" spans="1:8" ht="18.75" customHeight="1">
      <c r="A220" s="40" t="s">
        <v>146</v>
      </c>
      <c r="B220" s="41">
        <v>90</v>
      </c>
      <c r="C220" s="103">
        <v>66</v>
      </c>
      <c r="D220" s="41">
        <v>66</v>
      </c>
      <c r="E220" s="42">
        <f t="shared" si="10"/>
        <v>1</v>
      </c>
      <c r="F220" s="42">
        <f t="shared" si="11"/>
        <v>0.7333333333333333</v>
      </c>
      <c r="G220" s="43"/>
      <c r="H220" s="44">
        <f t="shared" si="12"/>
        <v>0</v>
      </c>
    </row>
    <row r="221" spans="1:8" ht="18.75" customHeight="1">
      <c r="A221" s="40" t="s">
        <v>147</v>
      </c>
      <c r="B221" s="41">
        <f>SUM(B222:B225)</f>
        <v>417</v>
      </c>
      <c r="C221" s="73">
        <v>442</v>
      </c>
      <c r="D221" s="41">
        <f>SUM(D222:D225)</f>
        <v>442</v>
      </c>
      <c r="E221" s="42">
        <f t="shared" si="10"/>
        <v>1</v>
      </c>
      <c r="F221" s="42">
        <f t="shared" si="11"/>
        <v>1.0599520383693046</v>
      </c>
      <c r="G221" s="43"/>
      <c r="H221" s="44">
        <f t="shared" si="12"/>
        <v>0</v>
      </c>
    </row>
    <row r="222" spans="1:8" ht="18.75" customHeight="1">
      <c r="A222" s="40" t="s">
        <v>148</v>
      </c>
      <c r="B222" s="41">
        <v>220</v>
      </c>
      <c r="C222" s="103">
        <v>206</v>
      </c>
      <c r="D222" s="41">
        <v>206</v>
      </c>
      <c r="E222" s="42">
        <f t="shared" si="10"/>
        <v>1</v>
      </c>
      <c r="F222" s="42">
        <f t="shared" si="11"/>
        <v>0.9363636363636364</v>
      </c>
      <c r="G222" s="43"/>
      <c r="H222" s="44">
        <f t="shared" si="12"/>
        <v>0</v>
      </c>
    </row>
    <row r="223" spans="1:8" ht="18.75" customHeight="1">
      <c r="A223" s="40" t="s">
        <v>149</v>
      </c>
      <c r="B223" s="41">
        <v>159</v>
      </c>
      <c r="C223" s="103">
        <v>206</v>
      </c>
      <c r="D223" s="41">
        <v>206</v>
      </c>
      <c r="E223" s="42">
        <f t="shared" si="10"/>
        <v>1</v>
      </c>
      <c r="F223" s="42">
        <f t="shared" si="11"/>
        <v>1.2955974842767295</v>
      </c>
      <c r="G223" s="43"/>
      <c r="H223" s="44">
        <f t="shared" si="12"/>
        <v>0</v>
      </c>
    </row>
    <row r="224" spans="1:8" ht="18.75" customHeight="1">
      <c r="A224" s="40" t="s">
        <v>150</v>
      </c>
      <c r="B224" s="41">
        <v>38</v>
      </c>
      <c r="C224" s="103">
        <v>30</v>
      </c>
      <c r="D224" s="41">
        <v>30</v>
      </c>
      <c r="E224" s="42">
        <f t="shared" si="10"/>
        <v>1</v>
      </c>
      <c r="F224" s="42">
        <f t="shared" si="11"/>
        <v>0.7894736842105263</v>
      </c>
      <c r="G224" s="43"/>
      <c r="H224" s="44">
        <f t="shared" si="12"/>
        <v>0</v>
      </c>
    </row>
    <row r="225" spans="1:8" ht="18.75" customHeight="1">
      <c r="A225" s="40" t="s">
        <v>151</v>
      </c>
      <c r="B225" s="41"/>
      <c r="C225" s="103">
        <v>0</v>
      </c>
      <c r="D225" s="41"/>
      <c r="E225" s="42"/>
      <c r="F225" s="42"/>
      <c r="G225" s="43"/>
      <c r="H225" s="44">
        <f t="shared" si="12"/>
        <v>0</v>
      </c>
    </row>
    <row r="226" spans="1:8" ht="18.75" customHeight="1">
      <c r="A226" s="40" t="s">
        <v>152</v>
      </c>
      <c r="B226" s="41">
        <f>SUM(B227:B228)</f>
        <v>45</v>
      </c>
      <c r="C226" s="73">
        <v>408</v>
      </c>
      <c r="D226" s="41">
        <f>SUM(D227:D228)</f>
        <v>408</v>
      </c>
      <c r="E226" s="42">
        <f t="shared" si="10"/>
        <v>1</v>
      </c>
      <c r="F226" s="42">
        <f t="shared" si="11"/>
        <v>9.066666666666666</v>
      </c>
      <c r="G226" s="43"/>
      <c r="H226" s="44">
        <f t="shared" si="12"/>
        <v>0</v>
      </c>
    </row>
    <row r="227" spans="1:8" ht="18.75" customHeight="1">
      <c r="A227" s="40" t="s">
        <v>153</v>
      </c>
      <c r="B227" s="41">
        <v>45</v>
      </c>
      <c r="C227" s="103">
        <v>363</v>
      </c>
      <c r="D227" s="41">
        <v>363</v>
      </c>
      <c r="E227" s="42">
        <f t="shared" si="10"/>
        <v>1</v>
      </c>
      <c r="F227" s="42">
        <f t="shared" si="11"/>
        <v>8.066666666666666</v>
      </c>
      <c r="G227" s="43"/>
      <c r="H227" s="44">
        <f t="shared" si="12"/>
        <v>0</v>
      </c>
    </row>
    <row r="228" spans="1:8" ht="18.75" customHeight="1">
      <c r="A228" s="40" t="s">
        <v>154</v>
      </c>
      <c r="B228" s="41"/>
      <c r="C228" s="103">
        <v>45</v>
      </c>
      <c r="D228" s="41">
        <v>45</v>
      </c>
      <c r="E228" s="42">
        <f t="shared" si="10"/>
        <v>1</v>
      </c>
      <c r="F228" s="42"/>
      <c r="G228" s="43"/>
      <c r="H228" s="44">
        <f t="shared" si="12"/>
        <v>0</v>
      </c>
    </row>
    <row r="229" spans="1:8" ht="18.75" customHeight="1">
      <c r="A229" s="40" t="s">
        <v>155</v>
      </c>
      <c r="B229" s="41">
        <f>SUM(B230:B233)</f>
        <v>335</v>
      </c>
      <c r="C229" s="73">
        <v>420</v>
      </c>
      <c r="D229" s="41">
        <f>SUM(D230:D233)</f>
        <v>420</v>
      </c>
      <c r="E229" s="42">
        <f t="shared" si="10"/>
        <v>1</v>
      </c>
      <c r="F229" s="42">
        <f t="shared" si="11"/>
        <v>1.2537313432835822</v>
      </c>
      <c r="G229" s="43"/>
      <c r="H229" s="44">
        <f t="shared" si="12"/>
        <v>0</v>
      </c>
    </row>
    <row r="230" spans="1:8" ht="18.75" customHeight="1">
      <c r="A230" s="40" t="s">
        <v>156</v>
      </c>
      <c r="B230" s="41">
        <v>18</v>
      </c>
      <c r="C230" s="103">
        <v>53</v>
      </c>
      <c r="D230" s="41">
        <v>53</v>
      </c>
      <c r="E230" s="42">
        <f t="shared" si="10"/>
        <v>1</v>
      </c>
      <c r="F230" s="42">
        <f t="shared" si="11"/>
        <v>2.9444444444444446</v>
      </c>
      <c r="G230" s="43"/>
      <c r="H230" s="44">
        <f t="shared" si="12"/>
        <v>0</v>
      </c>
    </row>
    <row r="231" spans="1:8" ht="18.75" customHeight="1">
      <c r="A231" s="40" t="s">
        <v>157</v>
      </c>
      <c r="B231" s="41">
        <v>4</v>
      </c>
      <c r="C231" s="103">
        <v>4</v>
      </c>
      <c r="D231" s="41">
        <v>4</v>
      </c>
      <c r="E231" s="42">
        <f t="shared" si="10"/>
        <v>1</v>
      </c>
      <c r="F231" s="42">
        <f t="shared" si="11"/>
        <v>1</v>
      </c>
      <c r="G231" s="43"/>
      <c r="H231" s="44">
        <f t="shared" si="12"/>
        <v>0</v>
      </c>
    </row>
    <row r="232" spans="1:8" ht="18.75" customHeight="1">
      <c r="A232" s="63" t="s">
        <v>639</v>
      </c>
      <c r="B232" s="41">
        <v>148</v>
      </c>
      <c r="C232" s="103">
        <v>287</v>
      </c>
      <c r="D232" s="41">
        <v>287</v>
      </c>
      <c r="E232" s="42">
        <f t="shared" si="10"/>
        <v>1</v>
      </c>
      <c r="F232" s="42">
        <f t="shared" si="11"/>
        <v>1.9391891891891893</v>
      </c>
      <c r="G232" s="43"/>
      <c r="H232" s="44">
        <f t="shared" si="12"/>
        <v>0</v>
      </c>
    </row>
    <row r="233" spans="1:8" ht="18.75" customHeight="1">
      <c r="A233" s="40" t="s">
        <v>158</v>
      </c>
      <c r="B233" s="41">
        <v>165</v>
      </c>
      <c r="C233" s="103">
        <v>76</v>
      </c>
      <c r="D233" s="41">
        <v>76</v>
      </c>
      <c r="E233" s="42">
        <f t="shared" si="10"/>
        <v>1</v>
      </c>
      <c r="F233" s="42">
        <f t="shared" si="11"/>
        <v>0.46060606060606063</v>
      </c>
      <c r="G233" s="43"/>
      <c r="H233" s="44">
        <f t="shared" si="12"/>
        <v>0</v>
      </c>
    </row>
    <row r="234" spans="1:8" ht="18.75" customHeight="1">
      <c r="A234" s="40" t="s">
        <v>161</v>
      </c>
      <c r="B234" s="41">
        <f>SUM(B235)</f>
        <v>7</v>
      </c>
      <c r="C234" s="73">
        <v>13</v>
      </c>
      <c r="D234" s="41">
        <f>SUM(D235)</f>
        <v>13</v>
      </c>
      <c r="E234" s="42">
        <f t="shared" si="10"/>
        <v>1</v>
      </c>
      <c r="F234" s="42">
        <f t="shared" si="11"/>
        <v>1.8571428571428572</v>
      </c>
      <c r="G234" s="43"/>
      <c r="H234" s="44">
        <f t="shared" si="12"/>
        <v>0</v>
      </c>
    </row>
    <row r="235" spans="1:8" ht="18.75" customHeight="1">
      <c r="A235" s="40" t="s">
        <v>162</v>
      </c>
      <c r="B235" s="41">
        <v>7</v>
      </c>
      <c r="C235" s="103">
        <v>13</v>
      </c>
      <c r="D235" s="41">
        <v>13</v>
      </c>
      <c r="E235" s="42">
        <f t="shared" si="10"/>
        <v>1</v>
      </c>
      <c r="F235" s="42">
        <f t="shared" si="11"/>
        <v>1.8571428571428572</v>
      </c>
      <c r="G235" s="43"/>
      <c r="H235" s="44">
        <f t="shared" si="12"/>
        <v>0</v>
      </c>
    </row>
    <row r="236" spans="1:8" ht="18.75" customHeight="1">
      <c r="A236" s="40" t="s">
        <v>163</v>
      </c>
      <c r="B236" s="41">
        <f>SUM(B237:B238)</f>
        <v>11600</v>
      </c>
      <c r="C236" s="73">
        <v>15611</v>
      </c>
      <c r="D236" s="41">
        <f>SUM(D237:D238)</f>
        <v>13209</v>
      </c>
      <c r="E236" s="42">
        <f t="shared" si="10"/>
        <v>0.8461341361860226</v>
      </c>
      <c r="F236" s="42">
        <f t="shared" si="11"/>
        <v>1.1387068965517242</v>
      </c>
      <c r="G236" s="43"/>
      <c r="H236" s="44">
        <f t="shared" si="12"/>
        <v>2402</v>
      </c>
    </row>
    <row r="237" spans="1:8" ht="18.75" customHeight="1">
      <c r="A237" s="40" t="s">
        <v>164</v>
      </c>
      <c r="B237" s="41">
        <v>4004</v>
      </c>
      <c r="C237" s="103">
        <v>6719</v>
      </c>
      <c r="D237" s="41">
        <v>4317</v>
      </c>
      <c r="E237" s="42">
        <f t="shared" si="10"/>
        <v>0.6425063253460337</v>
      </c>
      <c r="F237" s="42">
        <f t="shared" si="11"/>
        <v>1.0781718281718282</v>
      </c>
      <c r="G237" s="43"/>
      <c r="H237" s="44">
        <f t="shared" si="12"/>
        <v>2402</v>
      </c>
    </row>
    <row r="238" spans="1:8" ht="18.75" customHeight="1">
      <c r="A238" s="40" t="s">
        <v>165</v>
      </c>
      <c r="B238" s="41">
        <v>7596</v>
      </c>
      <c r="C238" s="103">
        <v>8892</v>
      </c>
      <c r="D238" s="41">
        <v>8892</v>
      </c>
      <c r="E238" s="42">
        <f t="shared" si="10"/>
        <v>1</v>
      </c>
      <c r="F238" s="42">
        <f t="shared" si="11"/>
        <v>1.1706161137440758</v>
      </c>
      <c r="G238" s="43"/>
      <c r="H238" s="44">
        <f t="shared" si="12"/>
        <v>0</v>
      </c>
    </row>
    <row r="239" spans="1:8" ht="18.75" customHeight="1">
      <c r="A239" s="40" t="s">
        <v>166</v>
      </c>
      <c r="B239" s="41">
        <f>SUM(B240:B241)</f>
        <v>1830</v>
      </c>
      <c r="C239" s="73">
        <v>1262</v>
      </c>
      <c r="D239" s="41">
        <f>SUM(D240:D241)</f>
        <v>1262</v>
      </c>
      <c r="E239" s="42">
        <f t="shared" si="10"/>
        <v>1</v>
      </c>
      <c r="F239" s="42">
        <f t="shared" si="11"/>
        <v>0.6896174863387978</v>
      </c>
      <c r="G239" s="43"/>
      <c r="H239" s="44">
        <f t="shared" si="12"/>
        <v>0</v>
      </c>
    </row>
    <row r="240" spans="1:8" ht="18.75" customHeight="1">
      <c r="A240" s="40" t="s">
        <v>167</v>
      </c>
      <c r="B240" s="41">
        <v>1794</v>
      </c>
      <c r="C240" s="103">
        <v>1236</v>
      </c>
      <c r="D240" s="41">
        <v>1236</v>
      </c>
      <c r="E240" s="42">
        <f t="shared" si="10"/>
        <v>1</v>
      </c>
      <c r="F240" s="42">
        <f t="shared" si="11"/>
        <v>0.6889632107023411</v>
      </c>
      <c r="G240" s="43"/>
      <c r="H240" s="44">
        <f t="shared" si="12"/>
        <v>0</v>
      </c>
    </row>
    <row r="241" spans="1:8" ht="18.75" customHeight="1">
      <c r="A241" s="40" t="s">
        <v>168</v>
      </c>
      <c r="B241" s="41">
        <v>36</v>
      </c>
      <c r="C241" s="103">
        <v>26</v>
      </c>
      <c r="D241" s="41">
        <v>26</v>
      </c>
      <c r="E241" s="42">
        <f t="shared" si="10"/>
        <v>1</v>
      </c>
      <c r="F241" s="42">
        <f t="shared" si="11"/>
        <v>0.7222222222222222</v>
      </c>
      <c r="G241" s="43"/>
      <c r="H241" s="44">
        <f t="shared" si="12"/>
        <v>0</v>
      </c>
    </row>
    <row r="242" spans="1:8" ht="18.75" customHeight="1">
      <c r="A242" s="63" t="s">
        <v>715</v>
      </c>
      <c r="B242" s="41">
        <f>SUM(B243)</f>
        <v>1699</v>
      </c>
      <c r="C242" s="73">
        <v>2912</v>
      </c>
      <c r="D242" s="41">
        <f>SUM(D243)</f>
        <v>2912</v>
      </c>
      <c r="E242" s="42">
        <f t="shared" si="10"/>
        <v>1</v>
      </c>
      <c r="F242" s="42">
        <f t="shared" si="11"/>
        <v>1.7139493819894056</v>
      </c>
      <c r="G242" s="43"/>
      <c r="H242" s="44">
        <f t="shared" si="12"/>
        <v>0</v>
      </c>
    </row>
    <row r="243" spans="1:8" ht="18.75" customHeight="1">
      <c r="A243" s="63" t="s">
        <v>716</v>
      </c>
      <c r="B243" s="41">
        <v>1699</v>
      </c>
      <c r="C243" s="103">
        <v>2912</v>
      </c>
      <c r="D243" s="41">
        <v>2912</v>
      </c>
      <c r="E243" s="42">
        <f t="shared" si="10"/>
        <v>1</v>
      </c>
      <c r="F243" s="42">
        <f t="shared" si="11"/>
        <v>1.7139493819894056</v>
      </c>
      <c r="G243" s="43"/>
      <c r="H243" s="44">
        <f t="shared" si="12"/>
        <v>0</v>
      </c>
    </row>
    <row r="244" spans="1:8" ht="18.75" customHeight="1">
      <c r="A244" s="40" t="s">
        <v>169</v>
      </c>
      <c r="B244" s="41">
        <f>SUM(B245)</f>
        <v>103</v>
      </c>
      <c r="C244" s="73">
        <v>92</v>
      </c>
      <c r="D244" s="41">
        <f>SUM(D245)</f>
        <v>92</v>
      </c>
      <c r="E244" s="42">
        <f aca="true" t="shared" si="13" ref="E244:E307">D244/C244</f>
        <v>1</v>
      </c>
      <c r="F244" s="42">
        <f aca="true" t="shared" si="14" ref="F244:F307">D244/B244</f>
        <v>0.8932038834951457</v>
      </c>
      <c r="G244" s="43"/>
      <c r="H244" s="44">
        <f t="shared" si="12"/>
        <v>0</v>
      </c>
    </row>
    <row r="245" spans="1:8" ht="18.75" customHeight="1">
      <c r="A245" s="40" t="s">
        <v>170</v>
      </c>
      <c r="B245" s="41">
        <v>103</v>
      </c>
      <c r="C245" s="103">
        <v>92</v>
      </c>
      <c r="D245" s="41">
        <v>92</v>
      </c>
      <c r="E245" s="42">
        <f t="shared" si="13"/>
        <v>1</v>
      </c>
      <c r="F245" s="42">
        <f t="shared" si="14"/>
        <v>0.8932038834951457</v>
      </c>
      <c r="G245" s="43"/>
      <c r="H245" s="44">
        <f t="shared" si="12"/>
        <v>0</v>
      </c>
    </row>
    <row r="246" spans="1:8" ht="18.75" customHeight="1">
      <c r="A246" s="63" t="s">
        <v>720</v>
      </c>
      <c r="B246" s="41">
        <f>SUM(B247:B249)</f>
        <v>16088</v>
      </c>
      <c r="C246" s="41">
        <v>8397</v>
      </c>
      <c r="D246" s="41">
        <f>SUM(D247:D249)</f>
        <v>8397</v>
      </c>
      <c r="E246" s="42">
        <f t="shared" si="13"/>
        <v>1</v>
      </c>
      <c r="F246" s="42">
        <f t="shared" si="14"/>
        <v>0.5219418199900547</v>
      </c>
      <c r="G246" s="43"/>
      <c r="H246" s="44">
        <f>C246-D246</f>
        <v>0</v>
      </c>
    </row>
    <row r="247" spans="1:8" ht="18.75" customHeight="1">
      <c r="A247" s="63" t="s">
        <v>717</v>
      </c>
      <c r="B247" s="41">
        <v>305</v>
      </c>
      <c r="C247" s="103">
        <v>305</v>
      </c>
      <c r="D247" s="41">
        <v>305</v>
      </c>
      <c r="E247" s="42">
        <f t="shared" si="13"/>
        <v>1</v>
      </c>
      <c r="F247" s="42">
        <f t="shared" si="14"/>
        <v>1</v>
      </c>
      <c r="G247" s="43"/>
      <c r="H247" s="44">
        <f>C247-D247</f>
        <v>0</v>
      </c>
    </row>
    <row r="248" spans="1:8" ht="18.75" customHeight="1">
      <c r="A248" s="63" t="s">
        <v>718</v>
      </c>
      <c r="B248" s="41">
        <v>7537</v>
      </c>
      <c r="C248" s="103">
        <v>8092</v>
      </c>
      <c r="D248" s="41">
        <v>8092</v>
      </c>
      <c r="E248" s="42">
        <f t="shared" si="13"/>
        <v>1</v>
      </c>
      <c r="F248" s="42">
        <f t="shared" si="14"/>
        <v>1.0736367254875945</v>
      </c>
      <c r="G248" s="43"/>
      <c r="H248" s="44">
        <f>C248-D248</f>
        <v>0</v>
      </c>
    </row>
    <row r="249" spans="1:8" ht="18.75" customHeight="1">
      <c r="A249" s="63" t="s">
        <v>741</v>
      </c>
      <c r="B249" s="41">
        <v>8246</v>
      </c>
      <c r="C249" s="103">
        <v>0</v>
      </c>
      <c r="D249" s="41"/>
      <c r="E249" s="42"/>
      <c r="F249" s="42">
        <f t="shared" si="14"/>
        <v>0</v>
      </c>
      <c r="G249" s="43"/>
      <c r="H249" s="44">
        <f>C249-D249</f>
        <v>0</v>
      </c>
    </row>
    <row r="250" spans="1:7" ht="18.75" customHeight="1">
      <c r="A250" s="63" t="s">
        <v>719</v>
      </c>
      <c r="B250" s="41">
        <f>SUM(B251:B252)</f>
        <v>45</v>
      </c>
      <c r="C250" s="41">
        <v>45</v>
      </c>
      <c r="D250" s="41">
        <f>SUM(D251:D252)</f>
        <v>45</v>
      </c>
      <c r="E250" s="42">
        <f t="shared" si="13"/>
        <v>1</v>
      </c>
      <c r="F250" s="42">
        <f t="shared" si="14"/>
        <v>1</v>
      </c>
      <c r="G250" s="43"/>
    </row>
    <row r="251" spans="1:7" ht="18.75" customHeight="1">
      <c r="A251" s="63" t="s">
        <v>130</v>
      </c>
      <c r="B251" s="41">
        <v>25</v>
      </c>
      <c r="C251" s="103">
        <v>25</v>
      </c>
      <c r="D251" s="41">
        <v>25</v>
      </c>
      <c r="E251" s="42">
        <f t="shared" si="13"/>
        <v>1</v>
      </c>
      <c r="F251" s="42">
        <f t="shared" si="14"/>
        <v>1</v>
      </c>
      <c r="G251" s="43"/>
    </row>
    <row r="252" spans="1:7" ht="18.75" customHeight="1">
      <c r="A252" s="63" t="s">
        <v>131</v>
      </c>
      <c r="B252" s="41">
        <v>20</v>
      </c>
      <c r="C252" s="103">
        <v>20</v>
      </c>
      <c r="D252" s="41">
        <v>20</v>
      </c>
      <c r="E252" s="42">
        <f t="shared" si="13"/>
        <v>1</v>
      </c>
      <c r="F252" s="42">
        <f t="shared" si="14"/>
        <v>1</v>
      </c>
      <c r="G252" s="43"/>
    </row>
    <row r="253" spans="1:7" ht="18.75" customHeight="1">
      <c r="A253" s="63" t="s">
        <v>872</v>
      </c>
      <c r="B253" s="41">
        <f>SUM(B254:B257)</f>
        <v>0</v>
      </c>
      <c r="C253" s="41">
        <v>171</v>
      </c>
      <c r="D253" s="41">
        <f>SUM(D254:D257)</f>
        <v>151</v>
      </c>
      <c r="E253" s="42">
        <f t="shared" si="13"/>
        <v>0.8830409356725146</v>
      </c>
      <c r="F253" s="42"/>
      <c r="G253" s="43"/>
    </row>
    <row r="254" spans="1:7" ht="18.75" customHeight="1">
      <c r="A254" s="40" t="s">
        <v>14</v>
      </c>
      <c r="B254" s="41"/>
      <c r="C254" s="103">
        <v>2</v>
      </c>
      <c r="D254" s="41">
        <v>2</v>
      </c>
      <c r="E254" s="42">
        <f t="shared" si="13"/>
        <v>1</v>
      </c>
      <c r="F254" s="42"/>
      <c r="G254" s="43"/>
    </row>
    <row r="255" spans="1:7" ht="18.75" customHeight="1">
      <c r="A255" s="40" t="s">
        <v>15</v>
      </c>
      <c r="B255" s="41"/>
      <c r="C255" s="103">
        <v>61</v>
      </c>
      <c r="D255" s="41">
        <v>41</v>
      </c>
      <c r="E255" s="42">
        <f t="shared" si="13"/>
        <v>0.6721311475409836</v>
      </c>
      <c r="F255" s="42"/>
      <c r="G255" s="43"/>
    </row>
    <row r="256" spans="1:7" ht="18.75" customHeight="1">
      <c r="A256" s="63" t="s">
        <v>754</v>
      </c>
      <c r="B256" s="41"/>
      <c r="C256" s="103">
        <v>88</v>
      </c>
      <c r="D256" s="41">
        <v>88</v>
      </c>
      <c r="E256" s="42">
        <f t="shared" si="13"/>
        <v>1</v>
      </c>
      <c r="F256" s="42"/>
      <c r="G256" s="43"/>
    </row>
    <row r="257" spans="1:7" ht="18.75" customHeight="1">
      <c r="A257" s="63" t="s">
        <v>873</v>
      </c>
      <c r="B257" s="41"/>
      <c r="C257" s="103">
        <v>20</v>
      </c>
      <c r="D257" s="41">
        <v>20</v>
      </c>
      <c r="E257" s="42">
        <f t="shared" si="13"/>
        <v>1</v>
      </c>
      <c r="F257" s="42"/>
      <c r="G257" s="43"/>
    </row>
    <row r="258" spans="1:8" ht="18.75" customHeight="1">
      <c r="A258" s="40" t="s">
        <v>171</v>
      </c>
      <c r="B258" s="41">
        <f>SUM(B259)</f>
        <v>10</v>
      </c>
      <c r="C258" s="73">
        <v>20</v>
      </c>
      <c r="D258" s="41">
        <f>SUM(D259)</f>
        <v>9</v>
      </c>
      <c r="E258" s="42">
        <f t="shared" si="13"/>
        <v>0.45</v>
      </c>
      <c r="F258" s="42">
        <f t="shared" si="14"/>
        <v>0.9</v>
      </c>
      <c r="G258" s="43"/>
      <c r="H258" s="44">
        <f t="shared" si="12"/>
        <v>11</v>
      </c>
    </row>
    <row r="259" spans="1:8" ht="18.75" customHeight="1">
      <c r="A259" s="40" t="s">
        <v>172</v>
      </c>
      <c r="B259" s="41">
        <v>10</v>
      </c>
      <c r="C259" s="103">
        <v>20</v>
      </c>
      <c r="D259" s="41">
        <v>9</v>
      </c>
      <c r="E259" s="42">
        <f t="shared" si="13"/>
        <v>0.45</v>
      </c>
      <c r="F259" s="42">
        <f t="shared" si="14"/>
        <v>0.9</v>
      </c>
      <c r="G259" s="43"/>
      <c r="H259" s="44">
        <f t="shared" si="12"/>
        <v>11</v>
      </c>
    </row>
    <row r="260" spans="1:8" ht="18.75" customHeight="1">
      <c r="A260" s="40" t="s">
        <v>173</v>
      </c>
      <c r="B260" s="64">
        <f>SUM(B261,B265,B270,B273,B293,B282,B285,B306,B289,B297,B299,B301,B304)</f>
        <v>13721</v>
      </c>
      <c r="C260" s="64">
        <v>15531</v>
      </c>
      <c r="D260" s="64">
        <f>SUM(D261,D265,D270,D273,D293,D282,D285,D306,D289,D297,D299,D301,D304)</f>
        <v>15488</v>
      </c>
      <c r="E260" s="42">
        <f t="shared" si="13"/>
        <v>0.9972313437640847</v>
      </c>
      <c r="F260" s="42">
        <f t="shared" si="14"/>
        <v>1.128780701115079</v>
      </c>
      <c r="G260" s="43"/>
      <c r="H260" s="44">
        <f t="shared" si="12"/>
        <v>43</v>
      </c>
    </row>
    <row r="261" spans="1:8" ht="18.75" customHeight="1">
      <c r="A261" s="40" t="s">
        <v>174</v>
      </c>
      <c r="B261" s="41">
        <f>SUM(B262:B264)</f>
        <v>194</v>
      </c>
      <c r="C261" s="73">
        <v>178</v>
      </c>
      <c r="D261" s="41">
        <f>SUM(D262:D264)</f>
        <v>178</v>
      </c>
      <c r="E261" s="42">
        <f t="shared" si="13"/>
        <v>1</v>
      </c>
      <c r="F261" s="42">
        <f t="shared" si="14"/>
        <v>0.9175257731958762</v>
      </c>
      <c r="G261" s="43"/>
      <c r="H261" s="44">
        <f t="shared" si="12"/>
        <v>0</v>
      </c>
    </row>
    <row r="262" spans="1:8" ht="18.75" customHeight="1">
      <c r="A262" s="40" t="s">
        <v>14</v>
      </c>
      <c r="B262" s="41">
        <v>191</v>
      </c>
      <c r="C262" s="103">
        <v>164</v>
      </c>
      <c r="D262" s="41">
        <v>164</v>
      </c>
      <c r="E262" s="42">
        <f t="shared" si="13"/>
        <v>1</v>
      </c>
      <c r="F262" s="42">
        <f t="shared" si="14"/>
        <v>0.8586387434554974</v>
      </c>
      <c r="G262" s="43"/>
      <c r="H262" s="44">
        <f t="shared" si="12"/>
        <v>0</v>
      </c>
    </row>
    <row r="263" spans="1:8" ht="18.75" customHeight="1">
      <c r="A263" s="40" t="s">
        <v>15</v>
      </c>
      <c r="B263" s="41">
        <v>3</v>
      </c>
      <c r="C263" s="103">
        <v>14</v>
      </c>
      <c r="D263" s="41">
        <v>14</v>
      </c>
      <c r="E263" s="42">
        <f t="shared" si="13"/>
        <v>1</v>
      </c>
      <c r="F263" s="42">
        <f t="shared" si="14"/>
        <v>4.666666666666667</v>
      </c>
      <c r="G263" s="43"/>
      <c r="H263" s="44">
        <f t="shared" si="12"/>
        <v>0</v>
      </c>
    </row>
    <row r="264" spans="1:8" ht="18.75" customHeight="1">
      <c r="A264" s="40" t="s">
        <v>175</v>
      </c>
      <c r="B264" s="41"/>
      <c r="C264" s="103">
        <v>0</v>
      </c>
      <c r="D264" s="41"/>
      <c r="E264" s="42"/>
      <c r="F264" s="42"/>
      <c r="G264" s="43"/>
      <c r="H264" s="44">
        <f aca="true" t="shared" si="15" ref="H264:H331">C264-D264</f>
        <v>0</v>
      </c>
    </row>
    <row r="265" spans="1:8" ht="18.75" customHeight="1">
      <c r="A265" s="40" t="s">
        <v>176</v>
      </c>
      <c r="B265" s="41">
        <f>SUM(B266:B269)</f>
        <v>3990</v>
      </c>
      <c r="C265" s="73">
        <v>5024</v>
      </c>
      <c r="D265" s="41">
        <f>SUM(D266:D269)</f>
        <v>4989</v>
      </c>
      <c r="E265" s="42">
        <f t="shared" si="13"/>
        <v>0.9930334394904459</v>
      </c>
      <c r="F265" s="42">
        <f t="shared" si="14"/>
        <v>1.2503759398496241</v>
      </c>
      <c r="G265" s="43"/>
      <c r="H265" s="44">
        <f t="shared" si="15"/>
        <v>35</v>
      </c>
    </row>
    <row r="266" spans="1:8" ht="18.75" customHeight="1">
      <c r="A266" s="40" t="s">
        <v>177</v>
      </c>
      <c r="B266" s="41">
        <v>2477</v>
      </c>
      <c r="C266" s="103">
        <v>2510</v>
      </c>
      <c r="D266" s="41">
        <v>2510</v>
      </c>
      <c r="E266" s="42">
        <f t="shared" si="13"/>
        <v>1</v>
      </c>
      <c r="F266" s="42">
        <f t="shared" si="14"/>
        <v>1.0133225676221236</v>
      </c>
      <c r="G266" s="43"/>
      <c r="H266" s="44">
        <f t="shared" si="15"/>
        <v>0</v>
      </c>
    </row>
    <row r="267" spans="1:8" ht="18.75" customHeight="1">
      <c r="A267" s="40" t="s">
        <v>178</v>
      </c>
      <c r="B267" s="41">
        <v>1203</v>
      </c>
      <c r="C267" s="103">
        <v>2269</v>
      </c>
      <c r="D267" s="41">
        <v>2269</v>
      </c>
      <c r="E267" s="42">
        <f t="shared" si="13"/>
        <v>1</v>
      </c>
      <c r="F267" s="42">
        <f t="shared" si="14"/>
        <v>1.886118038237739</v>
      </c>
      <c r="G267" s="43"/>
      <c r="H267" s="44">
        <f t="shared" si="15"/>
        <v>0</v>
      </c>
    </row>
    <row r="268" spans="1:8" ht="18.75" customHeight="1">
      <c r="A268" s="40" t="s">
        <v>179</v>
      </c>
      <c r="B268" s="41"/>
      <c r="C268" s="103">
        <v>0</v>
      </c>
      <c r="D268" s="41"/>
      <c r="E268" s="42"/>
      <c r="F268" s="42"/>
      <c r="G268" s="43"/>
      <c r="H268" s="44">
        <f t="shared" si="15"/>
        <v>0</v>
      </c>
    </row>
    <row r="269" spans="1:8" ht="18.75" customHeight="1">
      <c r="A269" s="40" t="s">
        <v>180</v>
      </c>
      <c r="B269" s="41">
        <v>310</v>
      </c>
      <c r="C269" s="103">
        <v>245</v>
      </c>
      <c r="D269" s="41">
        <v>210</v>
      </c>
      <c r="E269" s="42">
        <f t="shared" si="13"/>
        <v>0.8571428571428571</v>
      </c>
      <c r="F269" s="42">
        <f t="shared" si="14"/>
        <v>0.6774193548387096</v>
      </c>
      <c r="G269" s="43"/>
      <c r="H269" s="44">
        <f t="shared" si="15"/>
        <v>35</v>
      </c>
    </row>
    <row r="270" spans="1:8" ht="18.75" customHeight="1">
      <c r="A270" s="40" t="s">
        <v>181</v>
      </c>
      <c r="B270" s="41">
        <f>SUM(B271:B272)</f>
        <v>1443</v>
      </c>
      <c r="C270" s="73">
        <v>1236</v>
      </c>
      <c r="D270" s="41">
        <f>SUM(D271:D272)</f>
        <v>1236</v>
      </c>
      <c r="E270" s="42">
        <f t="shared" si="13"/>
        <v>1</v>
      </c>
      <c r="F270" s="42">
        <f t="shared" si="14"/>
        <v>0.8565488565488566</v>
      </c>
      <c r="G270" s="43"/>
      <c r="H270" s="44">
        <f t="shared" si="15"/>
        <v>0</v>
      </c>
    </row>
    <row r="271" spans="1:8" ht="18.75" customHeight="1">
      <c r="A271" s="40" t="s">
        <v>182</v>
      </c>
      <c r="B271" s="41">
        <v>962</v>
      </c>
      <c r="C271" s="103">
        <v>862</v>
      </c>
      <c r="D271" s="41">
        <v>862</v>
      </c>
      <c r="E271" s="42">
        <f t="shared" si="13"/>
        <v>1</v>
      </c>
      <c r="F271" s="42">
        <f t="shared" si="14"/>
        <v>0.896049896049896</v>
      </c>
      <c r="G271" s="43"/>
      <c r="H271" s="44">
        <f t="shared" si="15"/>
        <v>0</v>
      </c>
    </row>
    <row r="272" spans="1:8" ht="18.75" customHeight="1">
      <c r="A272" s="40" t="s">
        <v>183</v>
      </c>
      <c r="B272" s="41">
        <v>481</v>
      </c>
      <c r="C272" s="103">
        <v>374</v>
      </c>
      <c r="D272" s="41">
        <v>374</v>
      </c>
      <c r="E272" s="42">
        <f t="shared" si="13"/>
        <v>1</v>
      </c>
      <c r="F272" s="42">
        <f t="shared" si="14"/>
        <v>0.7775467775467776</v>
      </c>
      <c r="G272" s="43"/>
      <c r="H272" s="44">
        <f t="shared" si="15"/>
        <v>0</v>
      </c>
    </row>
    <row r="273" spans="1:8" ht="18.75" customHeight="1">
      <c r="A273" s="40" t="s">
        <v>184</v>
      </c>
      <c r="B273" s="41">
        <f>SUM(B274:B281)</f>
        <v>2758</v>
      </c>
      <c r="C273" s="73">
        <v>3108</v>
      </c>
      <c r="D273" s="41">
        <f>SUM(D274:D281)</f>
        <v>3100</v>
      </c>
      <c r="E273" s="42">
        <f t="shared" si="13"/>
        <v>0.9974259974259975</v>
      </c>
      <c r="F273" s="42">
        <f t="shared" si="14"/>
        <v>1.1240029006526469</v>
      </c>
      <c r="G273" s="43"/>
      <c r="H273" s="44">
        <f t="shared" si="15"/>
        <v>8</v>
      </c>
    </row>
    <row r="274" spans="1:8" ht="18.75" customHeight="1">
      <c r="A274" s="40" t="s">
        <v>185</v>
      </c>
      <c r="B274" s="41">
        <v>272</v>
      </c>
      <c r="C274" s="103">
        <v>270</v>
      </c>
      <c r="D274" s="41">
        <v>270</v>
      </c>
      <c r="E274" s="42">
        <f t="shared" si="13"/>
        <v>1</v>
      </c>
      <c r="F274" s="42">
        <f t="shared" si="14"/>
        <v>0.9926470588235294</v>
      </c>
      <c r="G274" s="43"/>
      <c r="H274" s="44">
        <f t="shared" si="15"/>
        <v>0</v>
      </c>
    </row>
    <row r="275" spans="1:8" ht="18.75" customHeight="1">
      <c r="A275" s="40" t="s">
        <v>186</v>
      </c>
      <c r="B275" s="41">
        <v>219</v>
      </c>
      <c r="C275" s="103">
        <v>228</v>
      </c>
      <c r="D275" s="41">
        <v>228</v>
      </c>
      <c r="E275" s="42">
        <f t="shared" si="13"/>
        <v>1</v>
      </c>
      <c r="F275" s="42">
        <f t="shared" si="14"/>
        <v>1.0410958904109588</v>
      </c>
      <c r="G275" s="43"/>
      <c r="H275" s="44">
        <f t="shared" si="15"/>
        <v>0</v>
      </c>
    </row>
    <row r="276" spans="1:8" ht="18.75" customHeight="1">
      <c r="A276" s="40" t="s">
        <v>187</v>
      </c>
      <c r="B276" s="41">
        <v>233</v>
      </c>
      <c r="C276" s="103">
        <v>303</v>
      </c>
      <c r="D276" s="41">
        <v>303</v>
      </c>
      <c r="E276" s="42">
        <f t="shared" si="13"/>
        <v>1</v>
      </c>
      <c r="F276" s="42">
        <f t="shared" si="14"/>
        <v>1.3004291845493563</v>
      </c>
      <c r="G276" s="43"/>
      <c r="H276" s="44">
        <f t="shared" si="15"/>
        <v>0</v>
      </c>
    </row>
    <row r="277" spans="1:8" ht="18.75" customHeight="1">
      <c r="A277" s="40" t="s">
        <v>188</v>
      </c>
      <c r="B277" s="41"/>
      <c r="C277" s="103">
        <v>0</v>
      </c>
      <c r="D277" s="41"/>
      <c r="E277" s="42"/>
      <c r="F277" s="42"/>
      <c r="G277" s="43"/>
      <c r="H277" s="44">
        <f t="shared" si="15"/>
        <v>0</v>
      </c>
    </row>
    <row r="278" spans="1:8" ht="18.75" customHeight="1">
      <c r="A278" s="40" t="s">
        <v>189</v>
      </c>
      <c r="B278" s="41">
        <v>1837</v>
      </c>
      <c r="C278" s="103">
        <v>2221</v>
      </c>
      <c r="D278" s="41">
        <v>2221</v>
      </c>
      <c r="E278" s="42">
        <f t="shared" si="13"/>
        <v>1</v>
      </c>
      <c r="F278" s="42">
        <f t="shared" si="14"/>
        <v>1.2090364725095264</v>
      </c>
      <c r="G278" s="43"/>
      <c r="H278" s="44">
        <f t="shared" si="15"/>
        <v>0</v>
      </c>
    </row>
    <row r="279" spans="1:8" ht="18.75" customHeight="1">
      <c r="A279" s="40" t="s">
        <v>190</v>
      </c>
      <c r="B279" s="41">
        <v>164</v>
      </c>
      <c r="C279" s="103">
        <v>32</v>
      </c>
      <c r="D279" s="41">
        <v>24</v>
      </c>
      <c r="E279" s="42">
        <f t="shared" si="13"/>
        <v>0.75</v>
      </c>
      <c r="F279" s="42">
        <f t="shared" si="14"/>
        <v>0.14634146341463414</v>
      </c>
      <c r="G279" s="43"/>
      <c r="H279" s="44">
        <f t="shared" si="15"/>
        <v>8</v>
      </c>
    </row>
    <row r="280" spans="1:8" ht="18.75" customHeight="1">
      <c r="A280" s="40" t="s">
        <v>191</v>
      </c>
      <c r="B280" s="41"/>
      <c r="C280" s="103">
        <v>0</v>
      </c>
      <c r="D280" s="41"/>
      <c r="E280" s="42"/>
      <c r="F280" s="42"/>
      <c r="G280" s="43"/>
      <c r="H280" s="44">
        <f t="shared" si="15"/>
        <v>0</v>
      </c>
    </row>
    <row r="281" spans="1:8" ht="18.75" customHeight="1">
      <c r="A281" s="40" t="s">
        <v>192</v>
      </c>
      <c r="B281" s="41">
        <v>33</v>
      </c>
      <c r="C281" s="103">
        <v>54</v>
      </c>
      <c r="D281" s="41">
        <v>54</v>
      </c>
      <c r="E281" s="42">
        <f t="shared" si="13"/>
        <v>1</v>
      </c>
      <c r="F281" s="42">
        <f t="shared" si="14"/>
        <v>1.6363636363636365</v>
      </c>
      <c r="G281" s="43"/>
      <c r="H281" s="44">
        <f t="shared" si="15"/>
        <v>0</v>
      </c>
    </row>
    <row r="282" spans="1:8" ht="18.75" customHeight="1">
      <c r="A282" s="40" t="s">
        <v>196</v>
      </c>
      <c r="B282" s="41">
        <f>SUM(B283:B284)</f>
        <v>15</v>
      </c>
      <c r="C282" s="73">
        <v>0</v>
      </c>
      <c r="D282" s="41">
        <f>SUM(D283:D284)</f>
        <v>0</v>
      </c>
      <c r="E282" s="42"/>
      <c r="F282" s="42">
        <f t="shared" si="14"/>
        <v>0</v>
      </c>
      <c r="G282" s="43"/>
      <c r="H282" s="44">
        <f t="shared" si="15"/>
        <v>0</v>
      </c>
    </row>
    <row r="283" spans="1:8" ht="18.75" customHeight="1">
      <c r="A283" s="40" t="s">
        <v>197</v>
      </c>
      <c r="B283" s="41">
        <v>15</v>
      </c>
      <c r="C283" s="103">
        <v>0</v>
      </c>
      <c r="D283" s="41"/>
      <c r="E283" s="42"/>
      <c r="F283" s="42">
        <f t="shared" si="14"/>
        <v>0</v>
      </c>
      <c r="G283" s="43"/>
      <c r="H283" s="44">
        <f t="shared" si="15"/>
        <v>0</v>
      </c>
    </row>
    <row r="284" spans="1:8" ht="18.75" customHeight="1">
      <c r="A284" s="40" t="s">
        <v>198</v>
      </c>
      <c r="B284" s="41"/>
      <c r="C284" s="103">
        <v>0</v>
      </c>
      <c r="D284" s="41"/>
      <c r="E284" s="42"/>
      <c r="F284" s="42"/>
      <c r="G284" s="43"/>
      <c r="H284" s="44">
        <f t="shared" si="15"/>
        <v>0</v>
      </c>
    </row>
    <row r="285" spans="1:8" ht="18.75" customHeight="1">
      <c r="A285" s="63" t="s">
        <v>721</v>
      </c>
      <c r="B285" s="41">
        <f>SUM(B286:B288)</f>
        <v>1551</v>
      </c>
      <c r="C285" s="73">
        <v>1471</v>
      </c>
      <c r="D285" s="41">
        <f>SUM(D286:D288)</f>
        <v>1471</v>
      </c>
      <c r="E285" s="42">
        <f t="shared" si="13"/>
        <v>1</v>
      </c>
      <c r="F285" s="42">
        <f t="shared" si="14"/>
        <v>0.9484203739522888</v>
      </c>
      <c r="G285" s="43"/>
      <c r="H285" s="44">
        <f t="shared" si="15"/>
        <v>0</v>
      </c>
    </row>
    <row r="286" spans="1:8" ht="18.75" customHeight="1">
      <c r="A286" s="40" t="s">
        <v>199</v>
      </c>
      <c r="B286" s="41"/>
      <c r="C286" s="103">
        <v>0</v>
      </c>
      <c r="D286" s="41"/>
      <c r="E286" s="42"/>
      <c r="F286" s="42"/>
      <c r="G286" s="43"/>
      <c r="H286" s="44">
        <f t="shared" si="15"/>
        <v>0</v>
      </c>
    </row>
    <row r="287" spans="1:8" ht="18.75" customHeight="1">
      <c r="A287" s="40" t="s">
        <v>200</v>
      </c>
      <c r="B287" s="41">
        <v>2</v>
      </c>
      <c r="C287" s="103">
        <v>0</v>
      </c>
      <c r="D287" s="41"/>
      <c r="E287" s="42"/>
      <c r="F287" s="42">
        <f t="shared" si="14"/>
        <v>0</v>
      </c>
      <c r="G287" s="43"/>
      <c r="H287" s="44">
        <f t="shared" si="15"/>
        <v>0</v>
      </c>
    </row>
    <row r="288" spans="1:8" ht="18.75" customHeight="1">
      <c r="A288" s="63" t="s">
        <v>722</v>
      </c>
      <c r="B288" s="41">
        <v>1549</v>
      </c>
      <c r="C288" s="103">
        <v>1471</v>
      </c>
      <c r="D288" s="41">
        <v>1471</v>
      </c>
      <c r="E288" s="42">
        <f t="shared" si="13"/>
        <v>1</v>
      </c>
      <c r="F288" s="42">
        <f t="shared" si="14"/>
        <v>0.9496449322143318</v>
      </c>
      <c r="G288" s="43"/>
      <c r="H288" s="44">
        <f t="shared" si="15"/>
        <v>0</v>
      </c>
    </row>
    <row r="289" spans="1:7" ht="18.75" customHeight="1">
      <c r="A289" s="63" t="s">
        <v>723</v>
      </c>
      <c r="B289" s="41">
        <f>SUM(B290:B292)</f>
        <v>181</v>
      </c>
      <c r="C289" s="41">
        <v>178</v>
      </c>
      <c r="D289" s="41">
        <f>SUM(D290:D292)</f>
        <v>178</v>
      </c>
      <c r="E289" s="42">
        <f t="shared" si="13"/>
        <v>1</v>
      </c>
      <c r="F289" s="42">
        <f t="shared" si="14"/>
        <v>0.9834254143646409</v>
      </c>
      <c r="G289" s="43"/>
    </row>
    <row r="290" spans="1:7" ht="18.75" customHeight="1">
      <c r="A290" s="63" t="s">
        <v>613</v>
      </c>
      <c r="B290" s="41">
        <v>40</v>
      </c>
      <c r="C290" s="103">
        <v>17</v>
      </c>
      <c r="D290" s="41">
        <v>17</v>
      </c>
      <c r="E290" s="42">
        <f t="shared" si="13"/>
        <v>1</v>
      </c>
      <c r="F290" s="42">
        <f t="shared" si="14"/>
        <v>0.425</v>
      </c>
      <c r="G290" s="43"/>
    </row>
    <row r="291" spans="1:8" ht="18.75" customHeight="1">
      <c r="A291" s="40" t="s">
        <v>193</v>
      </c>
      <c r="B291" s="41">
        <v>140</v>
      </c>
      <c r="C291" s="103">
        <v>160</v>
      </c>
      <c r="D291" s="41">
        <v>160</v>
      </c>
      <c r="E291" s="42">
        <f t="shared" si="13"/>
        <v>1</v>
      </c>
      <c r="F291" s="42">
        <f t="shared" si="14"/>
        <v>1.1428571428571428</v>
      </c>
      <c r="G291" s="43"/>
      <c r="H291" s="44">
        <f aca="true" t="shared" si="16" ref="H291:H296">C291-D291</f>
        <v>0</v>
      </c>
    </row>
    <row r="292" spans="1:8" ht="18.75" customHeight="1">
      <c r="A292" s="63" t="s">
        <v>640</v>
      </c>
      <c r="B292" s="41">
        <v>1</v>
      </c>
      <c r="C292" s="103">
        <v>1</v>
      </c>
      <c r="D292" s="41">
        <v>1</v>
      </c>
      <c r="E292" s="42">
        <f t="shared" si="13"/>
        <v>1</v>
      </c>
      <c r="F292" s="42">
        <f t="shared" si="14"/>
        <v>1</v>
      </c>
      <c r="G292" s="43"/>
      <c r="H292" s="44">
        <f t="shared" si="16"/>
        <v>0</v>
      </c>
    </row>
    <row r="293" spans="1:8" ht="18.75" customHeight="1">
      <c r="A293" s="63" t="s">
        <v>742</v>
      </c>
      <c r="B293" s="41">
        <f>SUM(B294:B296)</f>
        <v>2156</v>
      </c>
      <c r="C293" s="41">
        <v>2006</v>
      </c>
      <c r="D293" s="41">
        <f>SUM(D294:D296)</f>
        <v>2006</v>
      </c>
      <c r="E293" s="42">
        <f t="shared" si="13"/>
        <v>1</v>
      </c>
      <c r="F293" s="42">
        <f t="shared" si="14"/>
        <v>0.9304267161410018</v>
      </c>
      <c r="G293" s="43"/>
      <c r="H293" s="44">
        <f t="shared" si="16"/>
        <v>0</v>
      </c>
    </row>
    <row r="294" spans="1:8" ht="18.75" customHeight="1">
      <c r="A294" s="63" t="s">
        <v>725</v>
      </c>
      <c r="B294" s="41">
        <v>998</v>
      </c>
      <c r="C294" s="103">
        <v>400</v>
      </c>
      <c r="D294" s="41">
        <v>400</v>
      </c>
      <c r="E294" s="42">
        <f t="shared" si="13"/>
        <v>1</v>
      </c>
      <c r="F294" s="42">
        <f t="shared" si="14"/>
        <v>0.40080160320641284</v>
      </c>
      <c r="G294" s="43"/>
      <c r="H294" s="44">
        <f t="shared" si="16"/>
        <v>0</v>
      </c>
    </row>
    <row r="295" spans="1:8" ht="18.75" customHeight="1">
      <c r="A295" s="63" t="s">
        <v>724</v>
      </c>
      <c r="B295" s="41">
        <v>1148</v>
      </c>
      <c r="C295" s="103">
        <v>1118</v>
      </c>
      <c r="D295" s="41">
        <v>1118</v>
      </c>
      <c r="E295" s="42">
        <f t="shared" si="13"/>
        <v>1</v>
      </c>
      <c r="F295" s="42">
        <f t="shared" si="14"/>
        <v>0.9738675958188153</v>
      </c>
      <c r="G295" s="43"/>
      <c r="H295" s="44">
        <f t="shared" si="16"/>
        <v>0</v>
      </c>
    </row>
    <row r="296" spans="1:8" ht="18.75" customHeight="1">
      <c r="A296" s="63" t="s">
        <v>644</v>
      </c>
      <c r="B296" s="41">
        <v>10</v>
      </c>
      <c r="C296" s="103">
        <v>488</v>
      </c>
      <c r="D296" s="41">
        <v>488</v>
      </c>
      <c r="E296" s="42">
        <f t="shared" si="13"/>
        <v>1</v>
      </c>
      <c r="F296" s="42">
        <f t="shared" si="14"/>
        <v>48.8</v>
      </c>
      <c r="G296" s="43"/>
      <c r="H296" s="44">
        <f t="shared" si="16"/>
        <v>0</v>
      </c>
    </row>
    <row r="297" spans="1:7" ht="18.75" customHeight="1">
      <c r="A297" s="63" t="s">
        <v>726</v>
      </c>
      <c r="B297" s="41">
        <f>B298</f>
        <v>929</v>
      </c>
      <c r="C297" s="41">
        <v>1794</v>
      </c>
      <c r="D297" s="41">
        <f>D298</f>
        <v>1794</v>
      </c>
      <c r="E297" s="42">
        <f t="shared" si="13"/>
        <v>1</v>
      </c>
      <c r="F297" s="42">
        <f t="shared" si="14"/>
        <v>1.931108719052745</v>
      </c>
      <c r="G297" s="43"/>
    </row>
    <row r="298" spans="1:8" ht="18.75" customHeight="1">
      <c r="A298" s="40" t="s">
        <v>195</v>
      </c>
      <c r="B298" s="41">
        <v>929</v>
      </c>
      <c r="C298" s="103">
        <v>1794</v>
      </c>
      <c r="D298" s="41">
        <v>1794</v>
      </c>
      <c r="E298" s="42">
        <f t="shared" si="13"/>
        <v>1</v>
      </c>
      <c r="F298" s="42">
        <f t="shared" si="14"/>
        <v>1.931108719052745</v>
      </c>
      <c r="G298" s="43"/>
      <c r="H298" s="44">
        <f>C298-D298</f>
        <v>0</v>
      </c>
    </row>
    <row r="299" spans="1:7" ht="18.75" customHeight="1">
      <c r="A299" s="63" t="s">
        <v>743</v>
      </c>
      <c r="B299" s="41">
        <f>B300</f>
        <v>97</v>
      </c>
      <c r="C299" s="41">
        <v>93</v>
      </c>
      <c r="D299" s="41">
        <f>D300</f>
        <v>93</v>
      </c>
      <c r="E299" s="42">
        <f t="shared" si="13"/>
        <v>1</v>
      </c>
      <c r="F299" s="42">
        <f t="shared" si="14"/>
        <v>0.9587628865979382</v>
      </c>
      <c r="G299" s="43"/>
    </row>
    <row r="300" spans="1:7" ht="18.75" customHeight="1">
      <c r="A300" s="40" t="s">
        <v>194</v>
      </c>
      <c r="B300" s="41">
        <v>97</v>
      </c>
      <c r="C300" s="103">
        <v>93</v>
      </c>
      <c r="D300" s="41">
        <v>93</v>
      </c>
      <c r="E300" s="42">
        <f t="shared" si="13"/>
        <v>1</v>
      </c>
      <c r="F300" s="42">
        <f t="shared" si="14"/>
        <v>0.9587628865979382</v>
      </c>
      <c r="G300" s="43"/>
    </row>
    <row r="301" spans="1:7" ht="18.75" customHeight="1">
      <c r="A301" s="40" t="s">
        <v>874</v>
      </c>
      <c r="B301" s="41">
        <f>SUM(B302:B303)</f>
        <v>0</v>
      </c>
      <c r="C301" s="41">
        <v>39</v>
      </c>
      <c r="D301" s="41">
        <f>SUM(D302:D303)</f>
        <v>39</v>
      </c>
      <c r="E301" s="42">
        <f t="shared" si="13"/>
        <v>1</v>
      </c>
      <c r="F301" s="42"/>
      <c r="G301" s="43"/>
    </row>
    <row r="302" spans="1:7" ht="18.75" customHeight="1">
      <c r="A302" s="40" t="s">
        <v>14</v>
      </c>
      <c r="B302" s="41"/>
      <c r="C302" s="103">
        <v>19</v>
      </c>
      <c r="D302" s="41">
        <v>19</v>
      </c>
      <c r="E302" s="42">
        <f t="shared" si="13"/>
        <v>1</v>
      </c>
      <c r="F302" s="42"/>
      <c r="G302" s="43"/>
    </row>
    <row r="303" spans="1:7" ht="18.75" customHeight="1">
      <c r="A303" s="40" t="s">
        <v>15</v>
      </c>
      <c r="B303" s="41"/>
      <c r="C303" s="103">
        <v>20</v>
      </c>
      <c r="D303" s="41">
        <v>20</v>
      </c>
      <c r="E303" s="42">
        <f t="shared" si="13"/>
        <v>1</v>
      </c>
      <c r="F303" s="42"/>
      <c r="G303" s="43"/>
    </row>
    <row r="304" spans="1:7" ht="18.75" customHeight="1">
      <c r="A304" s="63" t="s">
        <v>771</v>
      </c>
      <c r="B304" s="41">
        <f>SUM(B305)</f>
        <v>0</v>
      </c>
      <c r="C304" s="41">
        <v>52</v>
      </c>
      <c r="D304" s="41">
        <f>SUM(D305)</f>
        <v>52</v>
      </c>
      <c r="E304" s="42">
        <f t="shared" si="13"/>
        <v>1</v>
      </c>
      <c r="F304" s="42"/>
      <c r="G304" s="43"/>
    </row>
    <row r="305" spans="1:7" ht="18.75" customHeight="1">
      <c r="A305" s="63" t="s">
        <v>772</v>
      </c>
      <c r="B305" s="41"/>
      <c r="C305" s="103">
        <v>52</v>
      </c>
      <c r="D305" s="41">
        <v>52</v>
      </c>
      <c r="E305" s="42">
        <f t="shared" si="13"/>
        <v>1</v>
      </c>
      <c r="F305" s="42"/>
      <c r="G305" s="43"/>
    </row>
    <row r="306" spans="1:8" ht="18.75" customHeight="1">
      <c r="A306" s="40" t="s">
        <v>201</v>
      </c>
      <c r="B306" s="41">
        <f>SUM(B307)</f>
        <v>407</v>
      </c>
      <c r="C306" s="73">
        <v>352</v>
      </c>
      <c r="D306" s="41">
        <f>SUM(D307)</f>
        <v>352</v>
      </c>
      <c r="E306" s="42">
        <f t="shared" si="13"/>
        <v>1</v>
      </c>
      <c r="F306" s="42">
        <f t="shared" si="14"/>
        <v>0.8648648648648649</v>
      </c>
      <c r="G306" s="43"/>
      <c r="H306" s="44">
        <f t="shared" si="15"/>
        <v>0</v>
      </c>
    </row>
    <row r="307" spans="1:8" ht="18.75" customHeight="1">
      <c r="A307" s="40" t="s">
        <v>202</v>
      </c>
      <c r="B307" s="41">
        <v>407</v>
      </c>
      <c r="C307" s="103">
        <v>352</v>
      </c>
      <c r="D307" s="41">
        <v>352</v>
      </c>
      <c r="E307" s="42">
        <f t="shared" si="13"/>
        <v>1</v>
      </c>
      <c r="F307" s="42">
        <f t="shared" si="14"/>
        <v>0.8648648648648649</v>
      </c>
      <c r="G307" s="43"/>
      <c r="H307" s="44">
        <f t="shared" si="15"/>
        <v>0</v>
      </c>
    </row>
    <row r="308" spans="1:8" ht="18.75" customHeight="1">
      <c r="A308" s="40" t="s">
        <v>203</v>
      </c>
      <c r="B308" s="41">
        <f>SUM(B309,B313,B315,B320,B324,B328,B330,B335,B332,B322)</f>
        <v>6190</v>
      </c>
      <c r="C308" s="41">
        <f>SUM(C309,C313,C315,C320,C324,C328,C330,C335,C332,C322)</f>
        <v>21542</v>
      </c>
      <c r="D308" s="41">
        <f>SUM(D309,D313,D315,D320,D324,D328,D330,D335,D332,D322)</f>
        <v>21542</v>
      </c>
      <c r="E308" s="42">
        <f aca="true" t="shared" si="17" ref="E308:E363">D308/C308</f>
        <v>1</v>
      </c>
      <c r="F308" s="42">
        <f aca="true" t="shared" si="18" ref="F308:F365">D308/B308</f>
        <v>3.480129240710824</v>
      </c>
      <c r="G308" s="43"/>
      <c r="H308" s="44">
        <f t="shared" si="15"/>
        <v>0</v>
      </c>
    </row>
    <row r="309" spans="1:8" ht="18.75" customHeight="1">
      <c r="A309" s="40" t="s">
        <v>204</v>
      </c>
      <c r="B309" s="41">
        <f>SUM(B310:B312)</f>
        <v>562</v>
      </c>
      <c r="C309" s="73">
        <v>655</v>
      </c>
      <c r="D309" s="41">
        <f>SUM(D310:D312)</f>
        <v>655</v>
      </c>
      <c r="E309" s="42">
        <f t="shared" si="17"/>
        <v>1</v>
      </c>
      <c r="F309" s="42">
        <f t="shared" si="18"/>
        <v>1.1654804270462633</v>
      </c>
      <c r="G309" s="43"/>
      <c r="H309" s="44">
        <f t="shared" si="15"/>
        <v>0</v>
      </c>
    </row>
    <row r="310" spans="1:8" ht="18.75" customHeight="1">
      <c r="A310" s="40" t="s">
        <v>14</v>
      </c>
      <c r="B310" s="41">
        <v>390</v>
      </c>
      <c r="C310" s="103">
        <v>376</v>
      </c>
      <c r="D310" s="41">
        <v>376</v>
      </c>
      <c r="E310" s="42">
        <f t="shared" si="17"/>
        <v>1</v>
      </c>
      <c r="F310" s="42">
        <f t="shared" si="18"/>
        <v>0.9641025641025641</v>
      </c>
      <c r="G310" s="43"/>
      <c r="H310" s="44">
        <f t="shared" si="15"/>
        <v>0</v>
      </c>
    </row>
    <row r="311" spans="1:8" ht="18.75" customHeight="1">
      <c r="A311" s="40" t="s">
        <v>15</v>
      </c>
      <c r="B311" s="41">
        <v>172</v>
      </c>
      <c r="C311" s="103">
        <v>179</v>
      </c>
      <c r="D311" s="41">
        <v>179</v>
      </c>
      <c r="E311" s="42">
        <f t="shared" si="17"/>
        <v>1</v>
      </c>
      <c r="F311" s="42">
        <f t="shared" si="18"/>
        <v>1.0406976744186047</v>
      </c>
      <c r="G311" s="43"/>
      <c r="H311" s="44">
        <f t="shared" si="15"/>
        <v>0</v>
      </c>
    </row>
    <row r="312" spans="1:8" ht="18.75" customHeight="1">
      <c r="A312" s="63" t="s">
        <v>875</v>
      </c>
      <c r="B312" s="41"/>
      <c r="C312" s="103">
        <v>100</v>
      </c>
      <c r="D312" s="41">
        <v>100</v>
      </c>
      <c r="E312" s="42">
        <f t="shared" si="17"/>
        <v>1</v>
      </c>
      <c r="F312" s="42"/>
      <c r="G312" s="43"/>
      <c r="H312" s="44">
        <f t="shared" si="15"/>
        <v>0</v>
      </c>
    </row>
    <row r="313" spans="1:8" ht="18.75" customHeight="1">
      <c r="A313" s="40" t="s">
        <v>205</v>
      </c>
      <c r="B313" s="41">
        <f>SUM(B314)</f>
        <v>0</v>
      </c>
      <c r="C313" s="73">
        <v>0</v>
      </c>
      <c r="D313" s="41">
        <f>SUM(D314)</f>
        <v>0</v>
      </c>
      <c r="E313" s="42"/>
      <c r="F313" s="42"/>
      <c r="G313" s="43"/>
      <c r="H313" s="44">
        <f t="shared" si="15"/>
        <v>0</v>
      </c>
    </row>
    <row r="314" spans="1:8" ht="18.75" customHeight="1">
      <c r="A314" s="40" t="s">
        <v>206</v>
      </c>
      <c r="B314" s="41"/>
      <c r="C314" s="103">
        <v>0</v>
      </c>
      <c r="D314" s="41"/>
      <c r="E314" s="42"/>
      <c r="F314" s="42"/>
      <c r="G314" s="43"/>
      <c r="H314" s="44">
        <f t="shared" si="15"/>
        <v>0</v>
      </c>
    </row>
    <row r="315" spans="1:8" ht="18.75" customHeight="1">
      <c r="A315" s="40" t="s">
        <v>207</v>
      </c>
      <c r="B315" s="41">
        <f>SUM(B316:B319)</f>
        <v>4441</v>
      </c>
      <c r="C315" s="73">
        <v>5704</v>
      </c>
      <c r="D315" s="41">
        <f>SUM(D316:D319)</f>
        <v>5704</v>
      </c>
      <c r="E315" s="42">
        <f t="shared" si="17"/>
        <v>1</v>
      </c>
      <c r="F315" s="42">
        <f t="shared" si="18"/>
        <v>1.284395406439991</v>
      </c>
      <c r="G315" s="43"/>
      <c r="H315" s="44">
        <f t="shared" si="15"/>
        <v>0</v>
      </c>
    </row>
    <row r="316" spans="1:8" ht="18.75" customHeight="1">
      <c r="A316" s="40" t="s">
        <v>208</v>
      </c>
      <c r="B316" s="41">
        <v>2554</v>
      </c>
      <c r="C316" s="103">
        <v>1871</v>
      </c>
      <c r="D316" s="41">
        <v>1871</v>
      </c>
      <c r="E316" s="42">
        <f t="shared" si="17"/>
        <v>1</v>
      </c>
      <c r="F316" s="42">
        <f t="shared" si="18"/>
        <v>0.7325763508222396</v>
      </c>
      <c r="G316" s="43"/>
      <c r="H316" s="44">
        <f t="shared" si="15"/>
        <v>0</v>
      </c>
    </row>
    <row r="317" spans="1:8" ht="18.75" customHeight="1">
      <c r="A317" s="40" t="s">
        <v>209</v>
      </c>
      <c r="B317" s="41">
        <v>1185</v>
      </c>
      <c r="C317" s="103">
        <v>3373</v>
      </c>
      <c r="D317" s="41">
        <v>3373</v>
      </c>
      <c r="E317" s="42">
        <f t="shared" si="17"/>
        <v>1</v>
      </c>
      <c r="F317" s="42">
        <f t="shared" si="18"/>
        <v>2.8464135021097046</v>
      </c>
      <c r="G317" s="43"/>
      <c r="H317" s="44">
        <f t="shared" si="15"/>
        <v>0</v>
      </c>
    </row>
    <row r="318" spans="1:8" ht="18.75" customHeight="1">
      <c r="A318" s="40" t="s">
        <v>210</v>
      </c>
      <c r="B318" s="41">
        <v>449</v>
      </c>
      <c r="C318" s="103">
        <v>460</v>
      </c>
      <c r="D318" s="41">
        <v>460</v>
      </c>
      <c r="E318" s="42">
        <f t="shared" si="17"/>
        <v>1</v>
      </c>
      <c r="F318" s="42">
        <f t="shared" si="18"/>
        <v>1.024498886414254</v>
      </c>
      <c r="G318" s="43"/>
      <c r="H318" s="44">
        <f t="shared" si="15"/>
        <v>0</v>
      </c>
    </row>
    <row r="319" spans="1:8" ht="18.75" customHeight="1">
      <c r="A319" s="40" t="s">
        <v>211</v>
      </c>
      <c r="B319" s="41">
        <v>253</v>
      </c>
      <c r="C319" s="103">
        <v>0</v>
      </c>
      <c r="D319" s="41"/>
      <c r="E319" s="42"/>
      <c r="F319" s="42">
        <f t="shared" si="18"/>
        <v>0</v>
      </c>
      <c r="G319" s="43"/>
      <c r="H319" s="44">
        <f t="shared" si="15"/>
        <v>0</v>
      </c>
    </row>
    <row r="320" spans="1:8" ht="18.75" customHeight="1">
      <c r="A320" s="40" t="s">
        <v>212</v>
      </c>
      <c r="B320" s="41">
        <f>B321</f>
        <v>147</v>
      </c>
      <c r="C320" s="41">
        <v>149</v>
      </c>
      <c r="D320" s="41">
        <f>D321</f>
        <v>149</v>
      </c>
      <c r="E320" s="42">
        <f t="shared" si="17"/>
        <v>1</v>
      </c>
      <c r="F320" s="42">
        <f t="shared" si="18"/>
        <v>1.0136054421768708</v>
      </c>
      <c r="G320" s="43"/>
      <c r="H320" s="44">
        <f t="shared" si="15"/>
        <v>0</v>
      </c>
    </row>
    <row r="321" spans="1:8" ht="18.75" customHeight="1">
      <c r="A321" s="40" t="s">
        <v>213</v>
      </c>
      <c r="B321" s="41">
        <v>147</v>
      </c>
      <c r="C321" s="103">
        <v>149</v>
      </c>
      <c r="D321" s="41">
        <v>149</v>
      </c>
      <c r="E321" s="42">
        <f t="shared" si="17"/>
        <v>1</v>
      </c>
      <c r="F321" s="42">
        <f t="shared" si="18"/>
        <v>1.0136054421768708</v>
      </c>
      <c r="G321" s="43"/>
      <c r="H321" s="44">
        <f t="shared" si="15"/>
        <v>0</v>
      </c>
    </row>
    <row r="322" spans="1:7" ht="18.75" customHeight="1">
      <c r="A322" s="40" t="s">
        <v>880</v>
      </c>
      <c r="B322" s="41">
        <f>SUM(B323)</f>
        <v>0</v>
      </c>
      <c r="C322" s="41">
        <v>5</v>
      </c>
      <c r="D322" s="41">
        <f>SUM(D323)</f>
        <v>5</v>
      </c>
      <c r="E322" s="42">
        <f t="shared" si="17"/>
        <v>1</v>
      </c>
      <c r="F322" s="42"/>
      <c r="G322" s="43"/>
    </row>
    <row r="323" spans="1:7" ht="18.75" customHeight="1">
      <c r="A323" s="40" t="s">
        <v>881</v>
      </c>
      <c r="B323" s="41"/>
      <c r="C323" s="103">
        <v>5</v>
      </c>
      <c r="D323" s="41">
        <v>5</v>
      </c>
      <c r="E323" s="42">
        <f t="shared" si="17"/>
        <v>1</v>
      </c>
      <c r="F323" s="42"/>
      <c r="G323" s="43"/>
    </row>
    <row r="324" spans="1:8" ht="18.75" customHeight="1">
      <c r="A324" s="40" t="s">
        <v>214</v>
      </c>
      <c r="B324" s="41">
        <f>SUM(B325:B327)</f>
        <v>785</v>
      </c>
      <c r="C324" s="73">
        <v>6987</v>
      </c>
      <c r="D324" s="41">
        <f>SUM(D325:D327)</f>
        <v>6987</v>
      </c>
      <c r="E324" s="42">
        <f t="shared" si="17"/>
        <v>1</v>
      </c>
      <c r="F324" s="42">
        <f t="shared" si="18"/>
        <v>8.90063694267516</v>
      </c>
      <c r="G324" s="43"/>
      <c r="H324" s="44">
        <f t="shared" si="15"/>
        <v>0</v>
      </c>
    </row>
    <row r="325" spans="1:8" ht="18.75" customHeight="1">
      <c r="A325" s="40" t="s">
        <v>215</v>
      </c>
      <c r="B325" s="41">
        <v>663</v>
      </c>
      <c r="C325" s="103">
        <v>506</v>
      </c>
      <c r="D325" s="41">
        <v>506</v>
      </c>
      <c r="E325" s="42">
        <f t="shared" si="17"/>
        <v>1</v>
      </c>
      <c r="F325" s="42">
        <f t="shared" si="18"/>
        <v>0.7631975867269984</v>
      </c>
      <c r="G325" s="43"/>
      <c r="H325" s="44">
        <f t="shared" si="15"/>
        <v>0</v>
      </c>
    </row>
    <row r="326" spans="1:8" ht="18.75" customHeight="1">
      <c r="A326" s="40" t="s">
        <v>876</v>
      </c>
      <c r="B326" s="41"/>
      <c r="C326" s="103">
        <v>2840</v>
      </c>
      <c r="D326" s="41">
        <v>2840</v>
      </c>
      <c r="E326" s="42">
        <f t="shared" si="17"/>
        <v>1</v>
      </c>
      <c r="F326" s="42"/>
      <c r="G326" s="43"/>
      <c r="H326" s="44">
        <f t="shared" si="15"/>
        <v>0</v>
      </c>
    </row>
    <row r="327" spans="1:8" ht="18.75" customHeight="1">
      <c r="A327" s="40" t="s">
        <v>216</v>
      </c>
      <c r="B327" s="41">
        <v>122</v>
      </c>
      <c r="C327" s="103">
        <v>3641</v>
      </c>
      <c r="D327" s="41">
        <v>3641</v>
      </c>
      <c r="E327" s="42">
        <f t="shared" si="17"/>
        <v>1</v>
      </c>
      <c r="F327" s="42">
        <f t="shared" si="18"/>
        <v>29.84426229508197</v>
      </c>
      <c r="G327" s="43"/>
      <c r="H327" s="44">
        <f t="shared" si="15"/>
        <v>0</v>
      </c>
    </row>
    <row r="328" spans="1:8" ht="18.75" customHeight="1">
      <c r="A328" s="40" t="s">
        <v>217</v>
      </c>
      <c r="B328" s="41">
        <f>SUM(B329)</f>
        <v>0</v>
      </c>
      <c r="C328" s="73">
        <v>4182</v>
      </c>
      <c r="D328" s="41">
        <f>SUM(D329)</f>
        <v>4182</v>
      </c>
      <c r="E328" s="42">
        <f t="shared" si="17"/>
        <v>1</v>
      </c>
      <c r="F328" s="42"/>
      <c r="G328" s="43"/>
      <c r="H328" s="44">
        <f t="shared" si="15"/>
        <v>0</v>
      </c>
    </row>
    <row r="329" spans="1:8" ht="18.75" customHeight="1">
      <c r="A329" s="40" t="s">
        <v>218</v>
      </c>
      <c r="B329" s="41"/>
      <c r="C329" s="103">
        <v>4182</v>
      </c>
      <c r="D329" s="41">
        <v>4182</v>
      </c>
      <c r="E329" s="42">
        <f t="shared" si="17"/>
        <v>1</v>
      </c>
      <c r="F329" s="42"/>
      <c r="G329" s="43"/>
      <c r="H329" s="44">
        <f t="shared" si="15"/>
        <v>0</v>
      </c>
    </row>
    <row r="330" spans="1:8" ht="18.75" customHeight="1">
      <c r="A330" s="40" t="s">
        <v>219</v>
      </c>
      <c r="B330" s="41">
        <f>SUM(B331)</f>
        <v>255</v>
      </c>
      <c r="C330" s="73">
        <v>1452</v>
      </c>
      <c r="D330" s="41">
        <f>SUM(D331)</f>
        <v>1452</v>
      </c>
      <c r="E330" s="42">
        <f t="shared" si="17"/>
        <v>1</v>
      </c>
      <c r="F330" s="42">
        <f t="shared" si="18"/>
        <v>5.694117647058824</v>
      </c>
      <c r="G330" s="43"/>
      <c r="H330" s="44">
        <f t="shared" si="15"/>
        <v>0</v>
      </c>
    </row>
    <row r="331" spans="1:8" ht="18.75" customHeight="1">
      <c r="A331" s="40" t="s">
        <v>220</v>
      </c>
      <c r="B331" s="41">
        <v>255</v>
      </c>
      <c r="C331" s="103">
        <v>1452</v>
      </c>
      <c r="D331" s="41">
        <v>1452</v>
      </c>
      <c r="E331" s="42">
        <f t="shared" si="17"/>
        <v>1</v>
      </c>
      <c r="F331" s="42">
        <f t="shared" si="18"/>
        <v>5.694117647058824</v>
      </c>
      <c r="G331" s="43"/>
      <c r="H331" s="44">
        <f t="shared" si="15"/>
        <v>0</v>
      </c>
    </row>
    <row r="332" spans="1:7" ht="18.75" customHeight="1">
      <c r="A332" s="40" t="s">
        <v>877</v>
      </c>
      <c r="B332" s="41">
        <f>SUM(B333:B334)</f>
        <v>0</v>
      </c>
      <c r="C332" s="41">
        <v>23</v>
      </c>
      <c r="D332" s="41">
        <f>SUM(D333:D334)</f>
        <v>23</v>
      </c>
      <c r="E332" s="42">
        <f t="shared" si="17"/>
        <v>1</v>
      </c>
      <c r="F332" s="42"/>
      <c r="G332" s="43"/>
    </row>
    <row r="333" spans="1:7" ht="18.75" customHeight="1">
      <c r="A333" s="40" t="s">
        <v>14</v>
      </c>
      <c r="B333" s="41"/>
      <c r="C333" s="103">
        <v>13</v>
      </c>
      <c r="D333" s="41">
        <v>13</v>
      </c>
      <c r="E333" s="42">
        <f t="shared" si="17"/>
        <v>1</v>
      </c>
      <c r="F333" s="42"/>
      <c r="G333" s="43"/>
    </row>
    <row r="334" spans="1:7" ht="18.75" customHeight="1">
      <c r="A334" s="40" t="s">
        <v>15</v>
      </c>
      <c r="B334" s="41"/>
      <c r="C334" s="103">
        <v>10</v>
      </c>
      <c r="D334" s="41">
        <v>10</v>
      </c>
      <c r="E334" s="42">
        <f t="shared" si="17"/>
        <v>1</v>
      </c>
      <c r="F334" s="42"/>
      <c r="G334" s="43"/>
    </row>
    <row r="335" spans="1:8" ht="18.75" customHeight="1">
      <c r="A335" s="40" t="s">
        <v>878</v>
      </c>
      <c r="B335" s="41">
        <f>SUM(B336)</f>
        <v>0</v>
      </c>
      <c r="C335" s="41">
        <v>2385</v>
      </c>
      <c r="D335" s="41">
        <f>SUM(D336)</f>
        <v>2385</v>
      </c>
      <c r="E335" s="42">
        <f t="shared" si="17"/>
        <v>1</v>
      </c>
      <c r="F335" s="42"/>
      <c r="G335" s="43"/>
      <c r="H335" s="44">
        <f aca="true" t="shared" si="19" ref="H335:H386">C335-D335</f>
        <v>0</v>
      </c>
    </row>
    <row r="336" spans="1:8" ht="18.75" customHeight="1">
      <c r="A336" s="40" t="s">
        <v>879</v>
      </c>
      <c r="B336" s="41"/>
      <c r="C336" s="103">
        <v>2385</v>
      </c>
      <c r="D336" s="41">
        <v>2385</v>
      </c>
      <c r="E336" s="42">
        <f t="shared" si="17"/>
        <v>1</v>
      </c>
      <c r="F336" s="42"/>
      <c r="G336" s="43"/>
      <c r="H336" s="44">
        <f t="shared" si="19"/>
        <v>0</v>
      </c>
    </row>
    <row r="337" spans="1:8" ht="18.75" customHeight="1">
      <c r="A337" s="40" t="s">
        <v>221</v>
      </c>
      <c r="B337" s="41">
        <f>SUM(B338,B344,B346,B349,B351,B353)</f>
        <v>8180</v>
      </c>
      <c r="C337" s="73">
        <v>9032</v>
      </c>
      <c r="D337" s="41">
        <f>SUM(D338,D344,D346,D349,D351,D353)</f>
        <v>9032</v>
      </c>
      <c r="E337" s="42">
        <f t="shared" si="17"/>
        <v>1</v>
      </c>
      <c r="F337" s="42">
        <f t="shared" si="18"/>
        <v>1.104156479217604</v>
      </c>
      <c r="G337" s="43"/>
      <c r="H337" s="44">
        <f t="shared" si="19"/>
        <v>0</v>
      </c>
    </row>
    <row r="338" spans="1:8" ht="18.75" customHeight="1">
      <c r="A338" s="40" t="s">
        <v>222</v>
      </c>
      <c r="B338" s="41">
        <f>SUM(B339:B343)</f>
        <v>1002</v>
      </c>
      <c r="C338" s="73">
        <v>1099</v>
      </c>
      <c r="D338" s="41">
        <f>SUM(D339:D343)</f>
        <v>1099</v>
      </c>
      <c r="E338" s="42">
        <f t="shared" si="17"/>
        <v>1</v>
      </c>
      <c r="F338" s="42">
        <f t="shared" si="18"/>
        <v>1.096806387225549</v>
      </c>
      <c r="G338" s="43"/>
      <c r="H338" s="44">
        <f t="shared" si="19"/>
        <v>0</v>
      </c>
    </row>
    <row r="339" spans="1:8" ht="18.75" customHeight="1">
      <c r="A339" s="40" t="s">
        <v>14</v>
      </c>
      <c r="B339" s="41">
        <v>115</v>
      </c>
      <c r="C339" s="103">
        <v>115</v>
      </c>
      <c r="D339" s="41">
        <v>115</v>
      </c>
      <c r="E339" s="42">
        <f t="shared" si="17"/>
        <v>1</v>
      </c>
      <c r="F339" s="42">
        <f t="shared" si="18"/>
        <v>1</v>
      </c>
      <c r="G339" s="43"/>
      <c r="H339" s="44">
        <f t="shared" si="19"/>
        <v>0</v>
      </c>
    </row>
    <row r="340" spans="1:8" ht="18.75" customHeight="1">
      <c r="A340" s="40" t="s">
        <v>15</v>
      </c>
      <c r="B340" s="41">
        <v>49</v>
      </c>
      <c r="C340" s="103">
        <v>52</v>
      </c>
      <c r="D340" s="41">
        <v>52</v>
      </c>
      <c r="E340" s="42">
        <f t="shared" si="17"/>
        <v>1</v>
      </c>
      <c r="F340" s="42">
        <f t="shared" si="18"/>
        <v>1.0612244897959184</v>
      </c>
      <c r="G340" s="43"/>
      <c r="H340" s="44">
        <f t="shared" si="19"/>
        <v>0</v>
      </c>
    </row>
    <row r="341" spans="1:8" ht="18.75" customHeight="1">
      <c r="A341" s="40" t="s">
        <v>223</v>
      </c>
      <c r="B341" s="41">
        <v>161</v>
      </c>
      <c r="C341" s="103">
        <v>111</v>
      </c>
      <c r="D341" s="41">
        <v>111</v>
      </c>
      <c r="E341" s="42">
        <f t="shared" si="17"/>
        <v>1</v>
      </c>
      <c r="F341" s="42">
        <f t="shared" si="18"/>
        <v>0.6894409937888198</v>
      </c>
      <c r="G341" s="43"/>
      <c r="H341" s="44">
        <f t="shared" si="19"/>
        <v>0</v>
      </c>
    </row>
    <row r="342" spans="1:8" ht="18.75" customHeight="1">
      <c r="A342" s="40" t="s">
        <v>224</v>
      </c>
      <c r="B342" s="41"/>
      <c r="C342" s="103">
        <v>0</v>
      </c>
      <c r="D342" s="41"/>
      <c r="E342" s="42"/>
      <c r="F342" s="42"/>
      <c r="G342" s="43"/>
      <c r="H342" s="44">
        <f t="shared" si="19"/>
        <v>0</v>
      </c>
    </row>
    <row r="343" spans="1:8" ht="18.75" customHeight="1">
      <c r="A343" s="40" t="s">
        <v>225</v>
      </c>
      <c r="B343" s="41">
        <v>677</v>
      </c>
      <c r="C343" s="103">
        <v>821</v>
      </c>
      <c r="D343" s="41">
        <v>821</v>
      </c>
      <c r="E343" s="42">
        <f t="shared" si="17"/>
        <v>1</v>
      </c>
      <c r="F343" s="42">
        <f t="shared" si="18"/>
        <v>1.2127031019202363</v>
      </c>
      <c r="G343" s="43"/>
      <c r="H343" s="44">
        <f t="shared" si="19"/>
        <v>0</v>
      </c>
    </row>
    <row r="344" spans="1:8" ht="18.75" customHeight="1">
      <c r="A344" s="40" t="s">
        <v>226</v>
      </c>
      <c r="B344" s="41">
        <f>SUM(B345)</f>
        <v>306</v>
      </c>
      <c r="C344" s="73">
        <v>250</v>
      </c>
      <c r="D344" s="41">
        <f>SUM(D345)</f>
        <v>250</v>
      </c>
      <c r="E344" s="42">
        <f t="shared" si="17"/>
        <v>1</v>
      </c>
      <c r="F344" s="42">
        <f t="shared" si="18"/>
        <v>0.8169934640522876</v>
      </c>
      <c r="G344" s="43"/>
      <c r="H344" s="44">
        <f t="shared" si="19"/>
        <v>0</v>
      </c>
    </row>
    <row r="345" spans="1:8" ht="18.75" customHeight="1">
      <c r="A345" s="40" t="s">
        <v>227</v>
      </c>
      <c r="B345" s="41">
        <v>306</v>
      </c>
      <c r="C345" s="103">
        <v>250</v>
      </c>
      <c r="D345" s="41">
        <v>250</v>
      </c>
      <c r="E345" s="42">
        <f t="shared" si="17"/>
        <v>1</v>
      </c>
      <c r="F345" s="42">
        <f t="shared" si="18"/>
        <v>0.8169934640522876</v>
      </c>
      <c r="G345" s="43"/>
      <c r="H345" s="44">
        <f t="shared" si="19"/>
        <v>0</v>
      </c>
    </row>
    <row r="346" spans="1:8" ht="18.75" customHeight="1">
      <c r="A346" s="40" t="s">
        <v>228</v>
      </c>
      <c r="B346" s="41">
        <f>SUM(B347:B348)</f>
        <v>4166</v>
      </c>
      <c r="C346" s="41">
        <v>2070</v>
      </c>
      <c r="D346" s="41">
        <f>SUM(D347:D348)</f>
        <v>2070</v>
      </c>
      <c r="E346" s="42">
        <f t="shared" si="17"/>
        <v>1</v>
      </c>
      <c r="F346" s="42">
        <f t="shared" si="18"/>
        <v>0.4968795007201152</v>
      </c>
      <c r="G346" s="43"/>
      <c r="H346" s="44">
        <f t="shared" si="19"/>
        <v>0</v>
      </c>
    </row>
    <row r="347" spans="1:7" ht="18.75" customHeight="1">
      <c r="A347" s="63" t="s">
        <v>727</v>
      </c>
      <c r="B347" s="41">
        <v>65</v>
      </c>
      <c r="C347" s="103">
        <v>0</v>
      </c>
      <c r="D347" s="41"/>
      <c r="E347" s="42"/>
      <c r="F347" s="42">
        <f t="shared" si="18"/>
        <v>0</v>
      </c>
      <c r="G347" s="43"/>
    </row>
    <row r="348" spans="1:8" ht="18.75" customHeight="1">
      <c r="A348" s="40" t="s">
        <v>229</v>
      </c>
      <c r="B348" s="41">
        <v>4101</v>
      </c>
      <c r="C348" s="103">
        <v>2070</v>
      </c>
      <c r="D348" s="41">
        <v>2070</v>
      </c>
      <c r="E348" s="42">
        <f t="shared" si="17"/>
        <v>1</v>
      </c>
      <c r="F348" s="42">
        <f t="shared" si="18"/>
        <v>0.5047549378200439</v>
      </c>
      <c r="G348" s="43"/>
      <c r="H348" s="44">
        <f t="shared" si="19"/>
        <v>0</v>
      </c>
    </row>
    <row r="349" spans="1:8" ht="18.75" customHeight="1">
      <c r="A349" s="40" t="s">
        <v>230</v>
      </c>
      <c r="B349" s="41">
        <f>SUM(B350)</f>
        <v>2446</v>
      </c>
      <c r="C349" s="73">
        <v>2511</v>
      </c>
      <c r="D349" s="41">
        <f>SUM(D350)</f>
        <v>2511</v>
      </c>
      <c r="E349" s="42">
        <f t="shared" si="17"/>
        <v>1</v>
      </c>
      <c r="F349" s="42">
        <f t="shared" si="18"/>
        <v>1.026573998364677</v>
      </c>
      <c r="G349" s="43"/>
      <c r="H349" s="44">
        <f t="shared" si="19"/>
        <v>0</v>
      </c>
    </row>
    <row r="350" spans="1:8" ht="18.75" customHeight="1">
      <c r="A350" s="40" t="s">
        <v>231</v>
      </c>
      <c r="B350" s="41">
        <v>2446</v>
      </c>
      <c r="C350" s="103">
        <v>2511</v>
      </c>
      <c r="D350" s="41">
        <v>2511</v>
      </c>
      <c r="E350" s="42">
        <f t="shared" si="17"/>
        <v>1</v>
      </c>
      <c r="F350" s="42">
        <f t="shared" si="18"/>
        <v>1.026573998364677</v>
      </c>
      <c r="G350" s="43"/>
      <c r="H350" s="44">
        <f t="shared" si="19"/>
        <v>0</v>
      </c>
    </row>
    <row r="351" spans="1:8" ht="18.75" customHeight="1">
      <c r="A351" s="40" t="s">
        <v>232</v>
      </c>
      <c r="B351" s="41">
        <f>SUM(B352)</f>
        <v>91</v>
      </c>
      <c r="C351" s="73">
        <v>90</v>
      </c>
      <c r="D351" s="41">
        <f>SUM(D352)</f>
        <v>90</v>
      </c>
      <c r="E351" s="42">
        <f t="shared" si="17"/>
        <v>1</v>
      </c>
      <c r="F351" s="42">
        <f t="shared" si="18"/>
        <v>0.989010989010989</v>
      </c>
      <c r="G351" s="43"/>
      <c r="H351" s="44">
        <f t="shared" si="19"/>
        <v>0</v>
      </c>
    </row>
    <row r="352" spans="1:8" ht="18.75" customHeight="1">
      <c r="A352" s="40" t="s">
        <v>233</v>
      </c>
      <c r="B352" s="41">
        <v>91</v>
      </c>
      <c r="C352" s="103">
        <v>90</v>
      </c>
      <c r="D352" s="41">
        <v>90</v>
      </c>
      <c r="E352" s="42">
        <f t="shared" si="17"/>
        <v>1</v>
      </c>
      <c r="F352" s="42">
        <f t="shared" si="18"/>
        <v>0.989010989010989</v>
      </c>
      <c r="G352" s="43"/>
      <c r="H352" s="44">
        <f t="shared" si="19"/>
        <v>0</v>
      </c>
    </row>
    <row r="353" spans="1:8" ht="18.75" customHeight="1">
      <c r="A353" s="40" t="s">
        <v>234</v>
      </c>
      <c r="B353" s="41">
        <f>SUM(B354)</f>
        <v>169</v>
      </c>
      <c r="C353" s="73">
        <v>3012</v>
      </c>
      <c r="D353" s="41">
        <f>SUM(D354)</f>
        <v>3012</v>
      </c>
      <c r="E353" s="42">
        <f t="shared" si="17"/>
        <v>1</v>
      </c>
      <c r="F353" s="42">
        <f t="shared" si="18"/>
        <v>17.82248520710059</v>
      </c>
      <c r="G353" s="43"/>
      <c r="H353" s="44">
        <f t="shared" si="19"/>
        <v>0</v>
      </c>
    </row>
    <row r="354" spans="1:8" ht="18.75" customHeight="1">
      <c r="A354" s="40" t="s">
        <v>235</v>
      </c>
      <c r="B354" s="41">
        <v>169</v>
      </c>
      <c r="C354" s="103">
        <v>3012</v>
      </c>
      <c r="D354" s="41">
        <v>3012</v>
      </c>
      <c r="E354" s="42">
        <f t="shared" si="17"/>
        <v>1</v>
      </c>
      <c r="F354" s="42">
        <f t="shared" si="18"/>
        <v>17.82248520710059</v>
      </c>
      <c r="G354" s="43"/>
      <c r="H354" s="44">
        <f t="shared" si="19"/>
        <v>0</v>
      </c>
    </row>
    <row r="355" spans="1:8" ht="18.75" customHeight="1">
      <c r="A355" s="40" t="s">
        <v>236</v>
      </c>
      <c r="B355" s="41">
        <f>SUM(B374,B356,B384,B398,B403,B408,B416,B412)</f>
        <v>28481</v>
      </c>
      <c r="C355" s="41">
        <v>43380</v>
      </c>
      <c r="D355" s="41">
        <f>SUM(D374,D356,D384,D398,D403,D408,D416,D412)</f>
        <v>43008</v>
      </c>
      <c r="E355" s="42">
        <f t="shared" si="17"/>
        <v>0.9914246196403873</v>
      </c>
      <c r="F355" s="42">
        <f t="shared" si="18"/>
        <v>1.51005933780415</v>
      </c>
      <c r="G355" s="43"/>
      <c r="H355" s="44">
        <f t="shared" si="19"/>
        <v>372</v>
      </c>
    </row>
    <row r="356" spans="1:8" ht="18.75" customHeight="1">
      <c r="A356" s="40" t="s">
        <v>237</v>
      </c>
      <c r="B356" s="41">
        <f>SUM(B357:B373)</f>
        <v>7564</v>
      </c>
      <c r="C356" s="73">
        <v>12317</v>
      </c>
      <c r="D356" s="41">
        <f>SUM(D357:D373)</f>
        <v>12317</v>
      </c>
      <c r="E356" s="42">
        <f t="shared" si="17"/>
        <v>1</v>
      </c>
      <c r="F356" s="42">
        <f t="shared" si="18"/>
        <v>1.6283712321523003</v>
      </c>
      <c r="G356" s="43"/>
      <c r="H356" s="44">
        <f t="shared" si="19"/>
        <v>0</v>
      </c>
    </row>
    <row r="357" spans="1:8" ht="18.75" customHeight="1">
      <c r="A357" s="40" t="s">
        <v>14</v>
      </c>
      <c r="B357" s="41">
        <v>129</v>
      </c>
      <c r="C357" s="103">
        <v>177</v>
      </c>
      <c r="D357" s="41">
        <v>177</v>
      </c>
      <c r="E357" s="42">
        <f t="shared" si="17"/>
        <v>1</v>
      </c>
      <c r="F357" s="42">
        <f t="shared" si="18"/>
        <v>1.372093023255814</v>
      </c>
      <c r="G357" s="43"/>
      <c r="H357" s="44">
        <f t="shared" si="19"/>
        <v>0</v>
      </c>
    </row>
    <row r="358" spans="1:8" ht="18.75" customHeight="1">
      <c r="A358" s="40" t="s">
        <v>15</v>
      </c>
      <c r="B358" s="41">
        <v>32</v>
      </c>
      <c r="C358" s="103">
        <v>35</v>
      </c>
      <c r="D358" s="41">
        <v>35</v>
      </c>
      <c r="E358" s="42">
        <f t="shared" si="17"/>
        <v>1</v>
      </c>
      <c r="F358" s="42">
        <f t="shared" si="18"/>
        <v>1.09375</v>
      </c>
      <c r="G358" s="43"/>
      <c r="H358" s="44">
        <f t="shared" si="19"/>
        <v>0</v>
      </c>
    </row>
    <row r="359" spans="1:8" ht="18.75" customHeight="1">
      <c r="A359" s="40" t="s">
        <v>30</v>
      </c>
      <c r="B359" s="41">
        <v>2478</v>
      </c>
      <c r="C359" s="103">
        <v>2057</v>
      </c>
      <c r="D359" s="41">
        <v>2057</v>
      </c>
      <c r="E359" s="42">
        <f t="shared" si="17"/>
        <v>1</v>
      </c>
      <c r="F359" s="42">
        <f t="shared" si="18"/>
        <v>0.8301049233252623</v>
      </c>
      <c r="G359" s="43"/>
      <c r="H359" s="44">
        <f t="shared" si="19"/>
        <v>0</v>
      </c>
    </row>
    <row r="360" spans="1:8" ht="18.75" customHeight="1">
      <c r="A360" s="40" t="s">
        <v>238</v>
      </c>
      <c r="B360" s="41"/>
      <c r="C360" s="103">
        <v>138</v>
      </c>
      <c r="D360" s="41">
        <v>138</v>
      </c>
      <c r="E360" s="42">
        <f t="shared" si="17"/>
        <v>1</v>
      </c>
      <c r="F360" s="42"/>
      <c r="G360" s="43"/>
      <c r="H360" s="44">
        <f t="shared" si="19"/>
        <v>0</v>
      </c>
    </row>
    <row r="361" spans="1:8" ht="18.75" customHeight="1">
      <c r="A361" s="40" t="s">
        <v>239</v>
      </c>
      <c r="B361" s="41">
        <v>47</v>
      </c>
      <c r="C361" s="103">
        <v>38</v>
      </c>
      <c r="D361" s="41">
        <v>38</v>
      </c>
      <c r="E361" s="42">
        <f t="shared" si="17"/>
        <v>1</v>
      </c>
      <c r="F361" s="42">
        <f t="shared" si="18"/>
        <v>0.8085106382978723</v>
      </c>
      <c r="G361" s="43"/>
      <c r="H361" s="44">
        <f t="shared" si="19"/>
        <v>0</v>
      </c>
    </row>
    <row r="362" spans="1:8" ht="18.75" customHeight="1">
      <c r="A362" s="40" t="s">
        <v>240</v>
      </c>
      <c r="B362" s="41"/>
      <c r="C362" s="103">
        <v>0</v>
      </c>
      <c r="D362" s="41"/>
      <c r="E362" s="42"/>
      <c r="F362" s="42"/>
      <c r="G362" s="43"/>
      <c r="H362" s="44">
        <f t="shared" si="19"/>
        <v>0</v>
      </c>
    </row>
    <row r="363" spans="1:8" ht="18.75" customHeight="1">
      <c r="A363" s="40" t="s">
        <v>241</v>
      </c>
      <c r="B363" s="41">
        <v>45</v>
      </c>
      <c r="C363" s="103">
        <v>44</v>
      </c>
      <c r="D363" s="41">
        <v>44</v>
      </c>
      <c r="E363" s="42">
        <f t="shared" si="17"/>
        <v>1</v>
      </c>
      <c r="F363" s="42">
        <f t="shared" si="18"/>
        <v>0.9777777777777777</v>
      </c>
      <c r="G363" s="43"/>
      <c r="H363" s="44">
        <f t="shared" si="19"/>
        <v>0</v>
      </c>
    </row>
    <row r="364" spans="1:8" ht="18.75" customHeight="1">
      <c r="A364" s="40" t="s">
        <v>242</v>
      </c>
      <c r="B364" s="41">
        <v>14</v>
      </c>
      <c r="C364" s="103">
        <v>0</v>
      </c>
      <c r="D364" s="41"/>
      <c r="E364" s="42"/>
      <c r="F364" s="42">
        <f t="shared" si="18"/>
        <v>0</v>
      </c>
      <c r="G364" s="43"/>
      <c r="H364" s="44">
        <f t="shared" si="19"/>
        <v>0</v>
      </c>
    </row>
    <row r="365" spans="1:8" ht="18.75" customHeight="1">
      <c r="A365" s="63" t="s">
        <v>641</v>
      </c>
      <c r="B365" s="41">
        <v>1115</v>
      </c>
      <c r="C365" s="103">
        <v>0</v>
      </c>
      <c r="D365" s="41"/>
      <c r="E365" s="42"/>
      <c r="F365" s="42">
        <f t="shared" si="18"/>
        <v>0</v>
      </c>
      <c r="G365" s="43"/>
      <c r="H365" s="44">
        <f t="shared" si="19"/>
        <v>0</v>
      </c>
    </row>
    <row r="366" spans="1:8" ht="18.75" customHeight="1">
      <c r="A366" s="40" t="s">
        <v>882</v>
      </c>
      <c r="B366" s="41">
        <v>1251</v>
      </c>
      <c r="C366" s="103">
        <v>600</v>
      </c>
      <c r="D366" s="41">
        <v>600</v>
      </c>
      <c r="E366" s="42">
        <f aca="true" t="shared" si="20" ref="E366:E420">D366/C366</f>
        <v>1</v>
      </c>
      <c r="F366" s="42">
        <f aca="true" t="shared" si="21" ref="F366:F420">D366/B366</f>
        <v>0.47961630695443647</v>
      </c>
      <c r="G366" s="43"/>
      <c r="H366" s="44">
        <f t="shared" si="19"/>
        <v>0</v>
      </c>
    </row>
    <row r="367" spans="1:8" ht="18.75" customHeight="1">
      <c r="A367" s="40" t="s">
        <v>243</v>
      </c>
      <c r="B367" s="41"/>
      <c r="C367" s="103">
        <v>0</v>
      </c>
      <c r="D367" s="41"/>
      <c r="E367" s="42"/>
      <c r="F367" s="42"/>
      <c r="G367" s="43"/>
      <c r="H367" s="44">
        <f t="shared" si="19"/>
        <v>0</v>
      </c>
    </row>
    <row r="368" spans="1:8" ht="18.75" customHeight="1">
      <c r="A368" s="40" t="s">
        <v>244</v>
      </c>
      <c r="B368" s="41"/>
      <c r="C368" s="103">
        <v>100</v>
      </c>
      <c r="D368" s="41">
        <v>100</v>
      </c>
      <c r="E368" s="42">
        <f t="shared" si="20"/>
        <v>1</v>
      </c>
      <c r="F368" s="42"/>
      <c r="G368" s="43"/>
      <c r="H368" s="44">
        <f t="shared" si="19"/>
        <v>0</v>
      </c>
    </row>
    <row r="369" spans="1:8" ht="18.75" customHeight="1">
      <c r="A369" s="63" t="s">
        <v>642</v>
      </c>
      <c r="B369" s="41"/>
      <c r="C369" s="103">
        <v>0</v>
      </c>
      <c r="D369" s="41"/>
      <c r="E369" s="42"/>
      <c r="F369" s="42"/>
      <c r="G369" s="43"/>
      <c r="H369" s="44">
        <f t="shared" si="19"/>
        <v>0</v>
      </c>
    </row>
    <row r="370" spans="1:8" ht="18.75" customHeight="1">
      <c r="A370" s="40" t="s">
        <v>245</v>
      </c>
      <c r="B370" s="41">
        <v>111</v>
      </c>
      <c r="C370" s="103">
        <v>165</v>
      </c>
      <c r="D370" s="41">
        <v>165</v>
      </c>
      <c r="E370" s="42">
        <f t="shared" si="20"/>
        <v>1</v>
      </c>
      <c r="F370" s="42">
        <f t="shared" si="21"/>
        <v>1.4864864864864864</v>
      </c>
      <c r="G370" s="43"/>
      <c r="H370" s="44">
        <f t="shared" si="19"/>
        <v>0</v>
      </c>
    </row>
    <row r="371" spans="1:8" ht="18.75" customHeight="1">
      <c r="A371" s="40" t="s">
        <v>246</v>
      </c>
      <c r="B371" s="41"/>
      <c r="C371" s="103">
        <v>0</v>
      </c>
      <c r="D371" s="41"/>
      <c r="E371" s="42"/>
      <c r="F371" s="42"/>
      <c r="G371" s="43"/>
      <c r="H371" s="44">
        <f t="shared" si="19"/>
        <v>0</v>
      </c>
    </row>
    <row r="372" spans="1:8" ht="18.75" customHeight="1">
      <c r="A372" s="40" t="s">
        <v>247</v>
      </c>
      <c r="B372" s="41"/>
      <c r="C372" s="103">
        <v>0</v>
      </c>
      <c r="D372" s="41"/>
      <c r="E372" s="42"/>
      <c r="F372" s="42"/>
      <c r="G372" s="43"/>
      <c r="H372" s="44">
        <f t="shared" si="19"/>
        <v>0</v>
      </c>
    </row>
    <row r="373" spans="1:8" ht="18.75" customHeight="1">
      <c r="A373" s="40" t="s">
        <v>248</v>
      </c>
      <c r="B373" s="41">
        <v>2342</v>
      </c>
      <c r="C373" s="103">
        <v>8963</v>
      </c>
      <c r="D373" s="41">
        <v>8963</v>
      </c>
      <c r="E373" s="42">
        <f t="shared" si="20"/>
        <v>1</v>
      </c>
      <c r="F373" s="42">
        <f t="shared" si="21"/>
        <v>3.827070879590094</v>
      </c>
      <c r="G373" s="43"/>
      <c r="H373" s="44">
        <f t="shared" si="19"/>
        <v>0</v>
      </c>
    </row>
    <row r="374" spans="1:8" ht="18.75" customHeight="1">
      <c r="A374" s="40" t="s">
        <v>883</v>
      </c>
      <c r="B374" s="41">
        <f>SUM(B375:B383)</f>
        <v>1726</v>
      </c>
      <c r="C374" s="73">
        <v>2697</v>
      </c>
      <c r="D374" s="41">
        <f>SUM(D375:D383)</f>
        <v>2697</v>
      </c>
      <c r="E374" s="42">
        <f t="shared" si="20"/>
        <v>1</v>
      </c>
      <c r="F374" s="42">
        <f t="shared" si="21"/>
        <v>1.5625724217844728</v>
      </c>
      <c r="G374" s="43"/>
      <c r="H374" s="44">
        <f t="shared" si="19"/>
        <v>0</v>
      </c>
    </row>
    <row r="375" spans="1:8" ht="18.75" customHeight="1">
      <c r="A375" s="40" t="s">
        <v>14</v>
      </c>
      <c r="B375" s="41">
        <v>72</v>
      </c>
      <c r="C375" s="103">
        <v>67</v>
      </c>
      <c r="D375" s="41">
        <v>67</v>
      </c>
      <c r="E375" s="42">
        <f t="shared" si="20"/>
        <v>1</v>
      </c>
      <c r="F375" s="42">
        <f t="shared" si="21"/>
        <v>0.9305555555555556</v>
      </c>
      <c r="G375" s="43"/>
      <c r="H375" s="44">
        <f t="shared" si="19"/>
        <v>0</v>
      </c>
    </row>
    <row r="376" spans="1:8" ht="18.75" customHeight="1">
      <c r="A376" s="40" t="s">
        <v>15</v>
      </c>
      <c r="B376" s="41">
        <v>17</v>
      </c>
      <c r="C376" s="103">
        <v>29</v>
      </c>
      <c r="D376" s="41">
        <v>29</v>
      </c>
      <c r="E376" s="42">
        <f t="shared" si="20"/>
        <v>1</v>
      </c>
      <c r="F376" s="42">
        <f t="shared" si="21"/>
        <v>1.7058823529411764</v>
      </c>
      <c r="G376" s="43"/>
      <c r="H376" s="44">
        <f t="shared" si="19"/>
        <v>0</v>
      </c>
    </row>
    <row r="377" spans="1:8" ht="18.75" customHeight="1">
      <c r="A377" s="40" t="s">
        <v>885</v>
      </c>
      <c r="B377" s="41">
        <v>583</v>
      </c>
      <c r="C377" s="103">
        <v>572</v>
      </c>
      <c r="D377" s="41">
        <v>572</v>
      </c>
      <c r="E377" s="42">
        <f t="shared" si="20"/>
        <v>1</v>
      </c>
      <c r="F377" s="42">
        <f t="shared" si="21"/>
        <v>0.9811320754716981</v>
      </c>
      <c r="G377" s="43"/>
      <c r="H377" s="44">
        <f t="shared" si="19"/>
        <v>0</v>
      </c>
    </row>
    <row r="378" spans="1:8" ht="18.75" customHeight="1">
      <c r="A378" s="40" t="s">
        <v>249</v>
      </c>
      <c r="B378" s="41">
        <v>94</v>
      </c>
      <c r="C378" s="103">
        <v>1025</v>
      </c>
      <c r="D378" s="41">
        <v>1025</v>
      </c>
      <c r="E378" s="42">
        <f t="shared" si="20"/>
        <v>1</v>
      </c>
      <c r="F378" s="42">
        <f t="shared" si="21"/>
        <v>10.904255319148936</v>
      </c>
      <c r="G378" s="43"/>
      <c r="H378" s="44">
        <f t="shared" si="19"/>
        <v>0</v>
      </c>
    </row>
    <row r="379" spans="1:8" ht="18.75" customHeight="1">
      <c r="A379" s="40" t="s">
        <v>250</v>
      </c>
      <c r="B379" s="41"/>
      <c r="C379" s="103">
        <v>0</v>
      </c>
      <c r="D379" s="41"/>
      <c r="E379" s="42"/>
      <c r="F379" s="42"/>
      <c r="G379" s="43"/>
      <c r="H379" s="44">
        <f t="shared" si="19"/>
        <v>0</v>
      </c>
    </row>
    <row r="380" spans="1:8" ht="18.75" customHeight="1">
      <c r="A380" s="40" t="s">
        <v>251</v>
      </c>
      <c r="B380" s="41"/>
      <c r="C380" s="103">
        <v>0</v>
      </c>
      <c r="D380" s="41"/>
      <c r="E380" s="42"/>
      <c r="F380" s="42"/>
      <c r="G380" s="43"/>
      <c r="H380" s="44">
        <f t="shared" si="19"/>
        <v>0</v>
      </c>
    </row>
    <row r="381" spans="1:8" ht="18.75" customHeight="1">
      <c r="A381" s="40" t="s">
        <v>252</v>
      </c>
      <c r="B381" s="41">
        <v>518</v>
      </c>
      <c r="C381" s="103">
        <v>523</v>
      </c>
      <c r="D381" s="41">
        <v>523</v>
      </c>
      <c r="E381" s="42">
        <f t="shared" si="20"/>
        <v>1</v>
      </c>
      <c r="F381" s="42">
        <f t="shared" si="21"/>
        <v>1.0096525096525097</v>
      </c>
      <c r="G381" s="43"/>
      <c r="H381" s="44">
        <f t="shared" si="19"/>
        <v>0</v>
      </c>
    </row>
    <row r="382" spans="1:8" ht="18.75" customHeight="1">
      <c r="A382" s="40" t="s">
        <v>254</v>
      </c>
      <c r="B382" s="41">
        <v>12</v>
      </c>
      <c r="C382" s="103">
        <v>0</v>
      </c>
      <c r="D382" s="41"/>
      <c r="E382" s="42"/>
      <c r="F382" s="42">
        <f t="shared" si="21"/>
        <v>0</v>
      </c>
      <c r="G382" s="43"/>
      <c r="H382" s="44">
        <f t="shared" si="19"/>
        <v>0</v>
      </c>
    </row>
    <row r="383" spans="1:8" ht="18.75" customHeight="1">
      <c r="A383" s="40" t="s">
        <v>884</v>
      </c>
      <c r="B383" s="41">
        <v>430</v>
      </c>
      <c r="C383" s="103">
        <v>481</v>
      </c>
      <c r="D383" s="41">
        <v>481</v>
      </c>
      <c r="E383" s="42">
        <f t="shared" si="20"/>
        <v>1</v>
      </c>
      <c r="F383" s="42">
        <f t="shared" si="21"/>
        <v>1.1186046511627907</v>
      </c>
      <c r="G383" s="43"/>
      <c r="H383" s="44">
        <f t="shared" si="19"/>
        <v>0</v>
      </c>
    </row>
    <row r="384" spans="1:8" ht="18.75" customHeight="1">
      <c r="A384" s="40" t="s">
        <v>255</v>
      </c>
      <c r="B384" s="41">
        <f>SUM(B385:B397)</f>
        <v>2986</v>
      </c>
      <c r="C384" s="73">
        <v>11172</v>
      </c>
      <c r="D384" s="41">
        <f>SUM(D385:D397)</f>
        <v>11142</v>
      </c>
      <c r="E384" s="42">
        <f t="shared" si="20"/>
        <v>0.9973147153598282</v>
      </c>
      <c r="F384" s="42">
        <f t="shared" si="21"/>
        <v>3.7314132618888145</v>
      </c>
      <c r="G384" s="43"/>
      <c r="H384" s="44">
        <f t="shared" si="19"/>
        <v>30</v>
      </c>
    </row>
    <row r="385" spans="1:8" ht="18.75" customHeight="1">
      <c r="A385" s="40" t="s">
        <v>14</v>
      </c>
      <c r="B385" s="41">
        <v>185</v>
      </c>
      <c r="C385" s="103">
        <v>157</v>
      </c>
      <c r="D385" s="41">
        <v>157</v>
      </c>
      <c r="E385" s="42">
        <f t="shared" si="20"/>
        <v>1</v>
      </c>
      <c r="F385" s="42">
        <f t="shared" si="21"/>
        <v>0.8486486486486486</v>
      </c>
      <c r="G385" s="43"/>
      <c r="H385" s="44">
        <f t="shared" si="19"/>
        <v>0</v>
      </c>
    </row>
    <row r="386" spans="1:8" ht="18.75" customHeight="1">
      <c r="A386" s="40" t="s">
        <v>15</v>
      </c>
      <c r="B386" s="41">
        <v>101</v>
      </c>
      <c r="C386" s="103">
        <v>15</v>
      </c>
      <c r="D386" s="41">
        <v>15</v>
      </c>
      <c r="E386" s="42">
        <f t="shared" si="20"/>
        <v>1</v>
      </c>
      <c r="F386" s="42">
        <f t="shared" si="21"/>
        <v>0.1485148514851485</v>
      </c>
      <c r="G386" s="43"/>
      <c r="H386" s="44">
        <f t="shared" si="19"/>
        <v>0</v>
      </c>
    </row>
    <row r="387" spans="1:8" ht="18.75" customHeight="1">
      <c r="A387" s="40" t="s">
        <v>256</v>
      </c>
      <c r="B387" s="41"/>
      <c r="C387" s="103">
        <v>5600</v>
      </c>
      <c r="D387" s="41">
        <v>5600</v>
      </c>
      <c r="E387" s="42">
        <f t="shared" si="20"/>
        <v>1</v>
      </c>
      <c r="F387" s="42"/>
      <c r="G387" s="43"/>
      <c r="H387" s="44">
        <f aca="true" t="shared" si="22" ref="H387:H455">C387-D387</f>
        <v>0</v>
      </c>
    </row>
    <row r="388" spans="1:8" ht="18.75" customHeight="1">
      <c r="A388" s="40" t="s">
        <v>257</v>
      </c>
      <c r="B388" s="41">
        <v>55</v>
      </c>
      <c r="C388" s="103">
        <v>0</v>
      </c>
      <c r="D388" s="41"/>
      <c r="E388" s="42"/>
      <c r="F388" s="42">
        <f t="shared" si="21"/>
        <v>0</v>
      </c>
      <c r="G388" s="43"/>
      <c r="H388" s="44">
        <f t="shared" si="22"/>
        <v>0</v>
      </c>
    </row>
    <row r="389" spans="1:8" ht="18.75" customHeight="1">
      <c r="A389" s="40" t="s">
        <v>258</v>
      </c>
      <c r="B389" s="41"/>
      <c r="C389" s="103">
        <v>700</v>
      </c>
      <c r="D389" s="41">
        <v>700</v>
      </c>
      <c r="E389" s="42">
        <f t="shared" si="20"/>
        <v>1</v>
      </c>
      <c r="F389" s="42"/>
      <c r="G389" s="43"/>
      <c r="H389" s="44">
        <f t="shared" si="22"/>
        <v>0</v>
      </c>
    </row>
    <row r="390" spans="1:8" ht="18.75" customHeight="1">
      <c r="A390" s="40" t="s">
        <v>259</v>
      </c>
      <c r="B390" s="41">
        <v>195</v>
      </c>
      <c r="C390" s="103">
        <v>97</v>
      </c>
      <c r="D390" s="41">
        <v>97</v>
      </c>
      <c r="E390" s="42">
        <f t="shared" si="20"/>
        <v>1</v>
      </c>
      <c r="F390" s="42">
        <f t="shared" si="21"/>
        <v>0.49743589743589745</v>
      </c>
      <c r="G390" s="43"/>
      <c r="H390" s="44">
        <f t="shared" si="22"/>
        <v>0</v>
      </c>
    </row>
    <row r="391" spans="1:8" ht="18.75" customHeight="1">
      <c r="A391" s="40" t="s">
        <v>260</v>
      </c>
      <c r="B391" s="41"/>
      <c r="C391" s="103">
        <v>0</v>
      </c>
      <c r="D391" s="41"/>
      <c r="E391" s="42"/>
      <c r="F391" s="42"/>
      <c r="G391" s="43"/>
      <c r="H391" s="44">
        <f t="shared" si="22"/>
        <v>0</v>
      </c>
    </row>
    <row r="392" spans="1:8" ht="18.75" customHeight="1">
      <c r="A392" s="40" t="s">
        <v>261</v>
      </c>
      <c r="B392" s="41">
        <v>278</v>
      </c>
      <c r="C392" s="103">
        <v>20</v>
      </c>
      <c r="D392" s="41">
        <v>20</v>
      </c>
      <c r="E392" s="42">
        <f t="shared" si="20"/>
        <v>1</v>
      </c>
      <c r="F392" s="42">
        <f t="shared" si="21"/>
        <v>0.07194244604316546</v>
      </c>
      <c r="G392" s="43"/>
      <c r="H392" s="44">
        <f t="shared" si="22"/>
        <v>0</v>
      </c>
    </row>
    <row r="393" spans="1:8" ht="18.75" customHeight="1">
      <c r="A393" s="40" t="s">
        <v>262</v>
      </c>
      <c r="B393" s="41">
        <v>25</v>
      </c>
      <c r="C393" s="103">
        <v>0</v>
      </c>
      <c r="D393" s="41"/>
      <c r="E393" s="42"/>
      <c r="F393" s="42">
        <f t="shared" si="21"/>
        <v>0</v>
      </c>
      <c r="G393" s="43"/>
      <c r="H393" s="44">
        <f t="shared" si="22"/>
        <v>0</v>
      </c>
    </row>
    <row r="394" spans="1:8" ht="18.75" customHeight="1">
      <c r="A394" s="40" t="s">
        <v>263</v>
      </c>
      <c r="B394" s="41">
        <v>406</v>
      </c>
      <c r="C394" s="103">
        <v>212</v>
      </c>
      <c r="D394" s="41">
        <v>212</v>
      </c>
      <c r="E394" s="42">
        <f t="shared" si="20"/>
        <v>1</v>
      </c>
      <c r="F394" s="42">
        <f t="shared" si="21"/>
        <v>0.5221674876847291</v>
      </c>
      <c r="G394" s="43"/>
      <c r="H394" s="44">
        <f t="shared" si="22"/>
        <v>0</v>
      </c>
    </row>
    <row r="395" spans="1:8" ht="18.75" customHeight="1">
      <c r="A395" s="40" t="s">
        <v>265</v>
      </c>
      <c r="B395" s="41">
        <v>451</v>
      </c>
      <c r="C395" s="103">
        <v>421</v>
      </c>
      <c r="D395" s="41">
        <v>421</v>
      </c>
      <c r="E395" s="42">
        <f t="shared" si="20"/>
        <v>1</v>
      </c>
      <c r="F395" s="42">
        <f t="shared" si="21"/>
        <v>0.9334811529933481</v>
      </c>
      <c r="G395" s="43"/>
      <c r="H395" s="44">
        <f t="shared" si="22"/>
        <v>0</v>
      </c>
    </row>
    <row r="396" spans="1:8" ht="18.75" customHeight="1">
      <c r="A396" s="40" t="s">
        <v>266</v>
      </c>
      <c r="B396" s="41">
        <v>300</v>
      </c>
      <c r="C396" s="103">
        <v>800</v>
      </c>
      <c r="D396" s="41">
        <v>800</v>
      </c>
      <c r="E396" s="42">
        <f t="shared" si="20"/>
        <v>1</v>
      </c>
      <c r="F396" s="42">
        <f t="shared" si="21"/>
        <v>2.6666666666666665</v>
      </c>
      <c r="G396" s="43"/>
      <c r="H396" s="44">
        <f t="shared" si="22"/>
        <v>0</v>
      </c>
    </row>
    <row r="397" spans="1:8" ht="18.75" customHeight="1">
      <c r="A397" s="40" t="s">
        <v>267</v>
      </c>
      <c r="B397" s="41">
        <v>990</v>
      </c>
      <c r="C397" s="103">
        <v>3150</v>
      </c>
      <c r="D397" s="41">
        <v>3120</v>
      </c>
      <c r="E397" s="42">
        <f t="shared" si="20"/>
        <v>0.9904761904761905</v>
      </c>
      <c r="F397" s="42">
        <f t="shared" si="21"/>
        <v>3.1515151515151514</v>
      </c>
      <c r="G397" s="43"/>
      <c r="H397" s="44">
        <f t="shared" si="22"/>
        <v>30</v>
      </c>
    </row>
    <row r="398" spans="1:8" ht="18.75" customHeight="1">
      <c r="A398" s="40" t="s">
        <v>268</v>
      </c>
      <c r="B398" s="41">
        <f>SUM(B399:B402)</f>
        <v>4718</v>
      </c>
      <c r="C398" s="73">
        <v>7599</v>
      </c>
      <c r="D398" s="41">
        <f>SUM(D399:D402)</f>
        <v>7599</v>
      </c>
      <c r="E398" s="42">
        <f t="shared" si="20"/>
        <v>1</v>
      </c>
      <c r="F398" s="42">
        <f t="shared" si="21"/>
        <v>1.6106401017380245</v>
      </c>
      <c r="G398" s="43"/>
      <c r="H398" s="44">
        <f t="shared" si="22"/>
        <v>0</v>
      </c>
    </row>
    <row r="399" spans="1:8" ht="18.75" customHeight="1">
      <c r="A399" s="40" t="s">
        <v>269</v>
      </c>
      <c r="B399" s="41">
        <v>320</v>
      </c>
      <c r="C399" s="103">
        <v>5500</v>
      </c>
      <c r="D399" s="41">
        <v>5500</v>
      </c>
      <c r="E399" s="42">
        <f t="shared" si="20"/>
        <v>1</v>
      </c>
      <c r="F399" s="42">
        <f t="shared" si="21"/>
        <v>17.1875</v>
      </c>
      <c r="G399" s="43"/>
      <c r="H399" s="44">
        <f t="shared" si="22"/>
        <v>0</v>
      </c>
    </row>
    <row r="400" spans="1:8" ht="18.75" customHeight="1">
      <c r="A400" s="63" t="s">
        <v>728</v>
      </c>
      <c r="B400" s="41">
        <v>227</v>
      </c>
      <c r="C400" s="103">
        <v>131</v>
      </c>
      <c r="D400" s="41">
        <v>131</v>
      </c>
      <c r="E400" s="42">
        <f t="shared" si="20"/>
        <v>1</v>
      </c>
      <c r="F400" s="42">
        <f t="shared" si="21"/>
        <v>0.5770925110132159</v>
      </c>
      <c r="G400" s="43"/>
      <c r="H400" s="44">
        <f t="shared" si="22"/>
        <v>0</v>
      </c>
    </row>
    <row r="401" spans="1:8" ht="18.75" customHeight="1">
      <c r="A401" s="40" t="s">
        <v>270</v>
      </c>
      <c r="B401" s="41"/>
      <c r="C401" s="103">
        <v>0</v>
      </c>
      <c r="D401" s="41"/>
      <c r="E401" s="42"/>
      <c r="F401" s="42"/>
      <c r="G401" s="43"/>
      <c r="H401" s="44">
        <f t="shared" si="22"/>
        <v>0</v>
      </c>
    </row>
    <row r="402" spans="1:8" ht="18.75" customHeight="1">
      <c r="A402" s="40" t="s">
        <v>271</v>
      </c>
      <c r="B402" s="41">
        <v>4171</v>
      </c>
      <c r="C402" s="103">
        <v>1968</v>
      </c>
      <c r="D402" s="41">
        <v>1968</v>
      </c>
      <c r="E402" s="42">
        <f t="shared" si="20"/>
        <v>1</v>
      </c>
      <c r="F402" s="42">
        <f t="shared" si="21"/>
        <v>0.4718292975305682</v>
      </c>
      <c r="G402" s="43"/>
      <c r="H402" s="44">
        <f t="shared" si="22"/>
        <v>0</v>
      </c>
    </row>
    <row r="403" spans="1:8" ht="18.75" customHeight="1">
      <c r="A403" s="40" t="s">
        <v>272</v>
      </c>
      <c r="B403" s="41">
        <f>SUM(B404:B407)</f>
        <v>3557</v>
      </c>
      <c r="C403" s="73">
        <v>243</v>
      </c>
      <c r="D403" s="41">
        <f>SUM(D404:D407)</f>
        <v>243</v>
      </c>
      <c r="E403" s="42">
        <f t="shared" si="20"/>
        <v>1</v>
      </c>
      <c r="F403" s="42">
        <f t="shared" si="21"/>
        <v>0.06831599662637054</v>
      </c>
      <c r="G403" s="43"/>
      <c r="H403" s="44">
        <f t="shared" si="22"/>
        <v>0</v>
      </c>
    </row>
    <row r="404" spans="1:8" ht="18.75" customHeight="1">
      <c r="A404" s="40" t="s">
        <v>102</v>
      </c>
      <c r="B404" s="41">
        <v>251</v>
      </c>
      <c r="C404" s="103">
        <v>243</v>
      </c>
      <c r="D404" s="41">
        <v>243</v>
      </c>
      <c r="E404" s="42">
        <f t="shared" si="20"/>
        <v>1</v>
      </c>
      <c r="F404" s="42">
        <f t="shared" si="21"/>
        <v>0.9681274900398407</v>
      </c>
      <c r="G404" s="43"/>
      <c r="H404" s="44">
        <f t="shared" si="22"/>
        <v>0</v>
      </c>
    </row>
    <row r="405" spans="1:8" ht="18.75" customHeight="1">
      <c r="A405" s="40" t="s">
        <v>273</v>
      </c>
      <c r="B405" s="41">
        <v>3220</v>
      </c>
      <c r="C405" s="103">
        <v>0</v>
      </c>
      <c r="D405" s="41"/>
      <c r="E405" s="42"/>
      <c r="F405" s="42">
        <f t="shared" si="21"/>
        <v>0</v>
      </c>
      <c r="G405" s="43"/>
      <c r="H405" s="44">
        <f t="shared" si="22"/>
        <v>0</v>
      </c>
    </row>
    <row r="406" spans="1:8" ht="18.75" customHeight="1">
      <c r="A406" s="40" t="s">
        <v>274</v>
      </c>
      <c r="B406" s="41">
        <v>86</v>
      </c>
      <c r="C406" s="103">
        <v>0</v>
      </c>
      <c r="D406" s="41"/>
      <c r="E406" s="42"/>
      <c r="F406" s="42">
        <f t="shared" si="21"/>
        <v>0</v>
      </c>
      <c r="G406" s="43"/>
      <c r="H406" s="44">
        <f t="shared" si="22"/>
        <v>0</v>
      </c>
    </row>
    <row r="407" spans="1:8" ht="18.75" customHeight="1">
      <c r="A407" s="40" t="s">
        <v>275</v>
      </c>
      <c r="B407" s="41"/>
      <c r="C407" s="103">
        <v>0</v>
      </c>
      <c r="D407" s="41"/>
      <c r="E407" s="42"/>
      <c r="F407" s="42"/>
      <c r="G407" s="43"/>
      <c r="H407" s="44">
        <f t="shared" si="22"/>
        <v>0</v>
      </c>
    </row>
    <row r="408" spans="1:8" ht="18.75" customHeight="1">
      <c r="A408" s="40" t="s">
        <v>276</v>
      </c>
      <c r="B408" s="41">
        <f>SUM(B409:B411)</f>
        <v>4360</v>
      </c>
      <c r="C408" s="73">
        <v>6203</v>
      </c>
      <c r="D408" s="41">
        <f>SUM(D409:D411)</f>
        <v>5861</v>
      </c>
      <c r="E408" s="42">
        <f t="shared" si="20"/>
        <v>0.9448653877156215</v>
      </c>
      <c r="F408" s="42">
        <f t="shared" si="21"/>
        <v>1.3442660550458716</v>
      </c>
      <c r="G408" s="43"/>
      <c r="H408" s="44">
        <f t="shared" si="22"/>
        <v>342</v>
      </c>
    </row>
    <row r="409" spans="1:8" ht="18.75" customHeight="1">
      <c r="A409" s="40" t="s">
        <v>277</v>
      </c>
      <c r="B409" s="41">
        <v>1222</v>
      </c>
      <c r="C409" s="103">
        <v>1329</v>
      </c>
      <c r="D409" s="41">
        <v>1329</v>
      </c>
      <c r="E409" s="42">
        <f t="shared" si="20"/>
        <v>1</v>
      </c>
      <c r="F409" s="42">
        <f t="shared" si="21"/>
        <v>1.0875613747954174</v>
      </c>
      <c r="G409" s="43"/>
      <c r="H409" s="44">
        <f t="shared" si="22"/>
        <v>0</v>
      </c>
    </row>
    <row r="410" spans="1:8" ht="18.75" customHeight="1">
      <c r="A410" s="40" t="s">
        <v>278</v>
      </c>
      <c r="B410" s="41">
        <v>2727</v>
      </c>
      <c r="C410" s="103">
        <v>3012</v>
      </c>
      <c r="D410" s="41">
        <v>3012</v>
      </c>
      <c r="E410" s="42">
        <f t="shared" si="20"/>
        <v>1</v>
      </c>
      <c r="F410" s="42">
        <f t="shared" si="21"/>
        <v>1.1045104510451045</v>
      </c>
      <c r="G410" s="43"/>
      <c r="H410" s="44">
        <f t="shared" si="22"/>
        <v>0</v>
      </c>
    </row>
    <row r="411" spans="1:8" ht="18.75" customHeight="1">
      <c r="A411" s="63" t="s">
        <v>508</v>
      </c>
      <c r="B411" s="41">
        <v>411</v>
      </c>
      <c r="C411" s="103">
        <v>1862</v>
      </c>
      <c r="D411" s="41">
        <v>1520</v>
      </c>
      <c r="E411" s="42">
        <f t="shared" si="20"/>
        <v>0.8163265306122449</v>
      </c>
      <c r="F411" s="42">
        <f t="shared" si="21"/>
        <v>3.6982968369829683</v>
      </c>
      <c r="G411" s="43"/>
      <c r="H411" s="44">
        <f t="shared" si="22"/>
        <v>342</v>
      </c>
    </row>
    <row r="412" spans="1:7" ht="18.75" customHeight="1">
      <c r="A412" s="63" t="s">
        <v>729</v>
      </c>
      <c r="B412" s="41">
        <f>SUM(B413:B415)</f>
        <v>2082</v>
      </c>
      <c r="C412" s="41">
        <v>3137</v>
      </c>
      <c r="D412" s="41">
        <f>SUM(D413:D415)</f>
        <v>3137</v>
      </c>
      <c r="E412" s="42">
        <f t="shared" si="20"/>
        <v>1</v>
      </c>
      <c r="F412" s="42">
        <f t="shared" si="21"/>
        <v>1.5067243035542748</v>
      </c>
      <c r="G412" s="43"/>
    </row>
    <row r="413" spans="1:7" ht="18.75" customHeight="1">
      <c r="A413" s="63" t="s">
        <v>730</v>
      </c>
      <c r="B413" s="41">
        <v>170</v>
      </c>
      <c r="C413" s="103">
        <v>239</v>
      </c>
      <c r="D413" s="41">
        <v>239</v>
      </c>
      <c r="E413" s="42">
        <f t="shared" si="20"/>
        <v>1</v>
      </c>
      <c r="F413" s="42">
        <f t="shared" si="21"/>
        <v>1.4058823529411764</v>
      </c>
      <c r="G413" s="43"/>
    </row>
    <row r="414" spans="1:7" ht="18.75" customHeight="1">
      <c r="A414" s="63" t="s">
        <v>731</v>
      </c>
      <c r="B414" s="41">
        <v>93</v>
      </c>
      <c r="C414" s="103">
        <v>0</v>
      </c>
      <c r="D414" s="41"/>
      <c r="E414" s="42"/>
      <c r="F414" s="42">
        <f t="shared" si="21"/>
        <v>0</v>
      </c>
      <c r="G414" s="43"/>
    </row>
    <row r="415" spans="1:7" ht="18.75" customHeight="1">
      <c r="A415" s="63" t="s">
        <v>732</v>
      </c>
      <c r="B415" s="41">
        <v>1819</v>
      </c>
      <c r="C415" s="103">
        <v>2898</v>
      </c>
      <c r="D415" s="41">
        <v>2898</v>
      </c>
      <c r="E415" s="42">
        <f t="shared" si="20"/>
        <v>1</v>
      </c>
      <c r="F415" s="42">
        <f t="shared" si="21"/>
        <v>1.5931830676195713</v>
      </c>
      <c r="G415" s="43"/>
    </row>
    <row r="416" spans="1:8" ht="18.75" customHeight="1">
      <c r="A416" s="40" t="s">
        <v>279</v>
      </c>
      <c r="B416" s="41">
        <f>SUM(B417:B418)</f>
        <v>1488</v>
      </c>
      <c r="C416" s="73">
        <v>12</v>
      </c>
      <c r="D416" s="41">
        <f>SUM(D417:D418)</f>
        <v>12</v>
      </c>
      <c r="E416" s="42">
        <f t="shared" si="20"/>
        <v>1</v>
      </c>
      <c r="F416" s="42">
        <f t="shared" si="21"/>
        <v>0.008064516129032258</v>
      </c>
      <c r="G416" s="43"/>
      <c r="H416" s="44">
        <f t="shared" si="22"/>
        <v>0</v>
      </c>
    </row>
    <row r="417" spans="1:8" ht="18.75" customHeight="1">
      <c r="A417" s="40" t="s">
        <v>280</v>
      </c>
      <c r="B417" s="41"/>
      <c r="C417" s="103">
        <v>0</v>
      </c>
      <c r="D417" s="41"/>
      <c r="E417" s="42"/>
      <c r="F417" s="42"/>
      <c r="G417" s="43"/>
      <c r="H417" s="44">
        <f t="shared" si="22"/>
        <v>0</v>
      </c>
    </row>
    <row r="418" spans="1:8" ht="18.75" customHeight="1">
      <c r="A418" s="40" t="s">
        <v>281</v>
      </c>
      <c r="B418" s="41">
        <v>1488</v>
      </c>
      <c r="C418" s="103">
        <v>12</v>
      </c>
      <c r="D418" s="41">
        <v>12</v>
      </c>
      <c r="E418" s="42">
        <f t="shared" si="20"/>
        <v>1</v>
      </c>
      <c r="F418" s="42">
        <f t="shared" si="21"/>
        <v>0.008064516129032258</v>
      </c>
      <c r="G418" s="43"/>
      <c r="H418" s="44">
        <f t="shared" si="22"/>
        <v>0</v>
      </c>
    </row>
    <row r="419" spans="1:8" ht="18.75" customHeight="1">
      <c r="A419" s="40" t="s">
        <v>282</v>
      </c>
      <c r="B419" s="41">
        <f>SUM(B420,B428,B433,B437)</f>
        <v>6543</v>
      </c>
      <c r="C419" s="73">
        <v>10356</v>
      </c>
      <c r="D419" s="41">
        <f>SUM(D420,D428,D433,D437)</f>
        <v>10356</v>
      </c>
      <c r="E419" s="42">
        <f t="shared" si="20"/>
        <v>1</v>
      </c>
      <c r="F419" s="42">
        <f t="shared" si="21"/>
        <v>1.5827602017423201</v>
      </c>
      <c r="G419" s="43"/>
      <c r="H419" s="44">
        <f t="shared" si="22"/>
        <v>0</v>
      </c>
    </row>
    <row r="420" spans="1:8" ht="18.75" customHeight="1">
      <c r="A420" s="40" t="s">
        <v>283</v>
      </c>
      <c r="B420" s="41">
        <f>SUM(B421:B427)</f>
        <v>5635</v>
      </c>
      <c r="C420" s="73">
        <v>8957</v>
      </c>
      <c r="D420" s="41">
        <f>SUM(D421:D427)</f>
        <v>8957</v>
      </c>
      <c r="E420" s="42">
        <f t="shared" si="20"/>
        <v>1</v>
      </c>
      <c r="F420" s="42">
        <f t="shared" si="21"/>
        <v>1.5895297249334517</v>
      </c>
      <c r="G420" s="43"/>
      <c r="H420" s="44">
        <f t="shared" si="22"/>
        <v>0</v>
      </c>
    </row>
    <row r="421" spans="1:8" ht="18.75" customHeight="1">
      <c r="A421" s="40" t="s">
        <v>14</v>
      </c>
      <c r="B421" s="41">
        <v>159</v>
      </c>
      <c r="C421" s="103">
        <v>150</v>
      </c>
      <c r="D421" s="41">
        <v>150</v>
      </c>
      <c r="E421" s="42">
        <f aca="true" t="shared" si="23" ref="E421:E484">D421/C421</f>
        <v>1</v>
      </c>
      <c r="F421" s="42">
        <f aca="true" t="shared" si="24" ref="F421:F484">D421/B421</f>
        <v>0.9433962264150944</v>
      </c>
      <c r="G421" s="43"/>
      <c r="H421" s="44">
        <f t="shared" si="22"/>
        <v>0</v>
      </c>
    </row>
    <row r="422" spans="1:7" ht="18.75" customHeight="1">
      <c r="A422" s="63" t="s">
        <v>595</v>
      </c>
      <c r="B422" s="41">
        <v>32</v>
      </c>
      <c r="C422" s="103">
        <v>0</v>
      </c>
      <c r="D422" s="41"/>
      <c r="E422" s="42"/>
      <c r="F422" s="42">
        <f t="shared" si="24"/>
        <v>0</v>
      </c>
      <c r="G422" s="43"/>
    </row>
    <row r="423" spans="1:8" ht="18.75" customHeight="1">
      <c r="A423" s="63" t="s">
        <v>733</v>
      </c>
      <c r="B423" s="41">
        <v>659</v>
      </c>
      <c r="C423" s="103">
        <v>1082</v>
      </c>
      <c r="D423" s="41">
        <v>1082</v>
      </c>
      <c r="E423" s="42">
        <f t="shared" si="23"/>
        <v>1</v>
      </c>
      <c r="F423" s="42">
        <f t="shared" si="24"/>
        <v>1.6418816388467374</v>
      </c>
      <c r="G423" s="43"/>
      <c r="H423" s="44">
        <f t="shared" si="22"/>
        <v>0</v>
      </c>
    </row>
    <row r="424" spans="1:8" ht="18.75" customHeight="1">
      <c r="A424" s="40" t="s">
        <v>284</v>
      </c>
      <c r="B424" s="41"/>
      <c r="C424" s="103">
        <v>0</v>
      </c>
      <c r="D424" s="41"/>
      <c r="E424" s="42"/>
      <c r="F424" s="42"/>
      <c r="G424" s="43"/>
      <c r="H424" s="44">
        <f t="shared" si="22"/>
        <v>0</v>
      </c>
    </row>
    <row r="425" spans="1:7" ht="18.75" customHeight="1">
      <c r="A425" s="40" t="s">
        <v>886</v>
      </c>
      <c r="B425" s="41"/>
      <c r="C425" s="103">
        <v>335</v>
      </c>
      <c r="D425" s="41">
        <v>335</v>
      </c>
      <c r="E425" s="42">
        <f t="shared" si="23"/>
        <v>1</v>
      </c>
      <c r="F425" s="42"/>
      <c r="G425" s="43"/>
    </row>
    <row r="426" spans="1:8" ht="18.75" customHeight="1">
      <c r="A426" s="40" t="s">
        <v>285</v>
      </c>
      <c r="B426" s="41">
        <v>488</v>
      </c>
      <c r="C426" s="103">
        <v>400</v>
      </c>
      <c r="D426" s="41">
        <v>400</v>
      </c>
      <c r="E426" s="42">
        <f t="shared" si="23"/>
        <v>1</v>
      </c>
      <c r="F426" s="42">
        <f t="shared" si="24"/>
        <v>0.819672131147541</v>
      </c>
      <c r="G426" s="43"/>
      <c r="H426" s="44">
        <f t="shared" si="22"/>
        <v>0</v>
      </c>
    </row>
    <row r="427" spans="1:8" ht="18.75" customHeight="1">
      <c r="A427" s="40" t="s">
        <v>286</v>
      </c>
      <c r="B427" s="41">
        <v>4297</v>
      </c>
      <c r="C427" s="103">
        <v>6990</v>
      </c>
      <c r="D427" s="41">
        <v>6990</v>
      </c>
      <c r="E427" s="42">
        <f t="shared" si="23"/>
        <v>1</v>
      </c>
      <c r="F427" s="42">
        <f t="shared" si="24"/>
        <v>1.6267163137072376</v>
      </c>
      <c r="G427" s="43"/>
      <c r="H427" s="44">
        <f t="shared" si="22"/>
        <v>0</v>
      </c>
    </row>
    <row r="428" spans="1:8" ht="18.75" customHeight="1">
      <c r="A428" s="40" t="s">
        <v>287</v>
      </c>
      <c r="B428" s="41">
        <f>SUM(B429:B432)</f>
        <v>827</v>
      </c>
      <c r="C428" s="73">
        <v>988</v>
      </c>
      <c r="D428" s="41">
        <f>SUM(D429:D432)</f>
        <v>988</v>
      </c>
      <c r="E428" s="42">
        <f t="shared" si="23"/>
        <v>1</v>
      </c>
      <c r="F428" s="42">
        <f t="shared" si="24"/>
        <v>1.1946795646916566</v>
      </c>
      <c r="G428" s="43"/>
      <c r="H428" s="44">
        <f t="shared" si="22"/>
        <v>0</v>
      </c>
    </row>
    <row r="429" spans="1:8" ht="18.75" customHeight="1">
      <c r="A429" s="40" t="s">
        <v>288</v>
      </c>
      <c r="B429" s="41">
        <v>618</v>
      </c>
      <c r="C429" s="103">
        <v>800</v>
      </c>
      <c r="D429" s="41">
        <v>800</v>
      </c>
      <c r="E429" s="42">
        <f t="shared" si="23"/>
        <v>1</v>
      </c>
      <c r="F429" s="42">
        <f t="shared" si="24"/>
        <v>1.2944983818770226</v>
      </c>
      <c r="G429" s="43"/>
      <c r="H429" s="44">
        <f t="shared" si="22"/>
        <v>0</v>
      </c>
    </row>
    <row r="430" spans="1:8" ht="18.75" customHeight="1">
      <c r="A430" s="40" t="s">
        <v>289</v>
      </c>
      <c r="B430" s="41">
        <v>88</v>
      </c>
      <c r="C430" s="103">
        <v>79</v>
      </c>
      <c r="D430" s="41">
        <v>79</v>
      </c>
      <c r="E430" s="42">
        <f t="shared" si="23"/>
        <v>1</v>
      </c>
      <c r="F430" s="42">
        <f t="shared" si="24"/>
        <v>0.8977272727272727</v>
      </c>
      <c r="G430" s="43"/>
      <c r="H430" s="44">
        <f t="shared" si="22"/>
        <v>0</v>
      </c>
    </row>
    <row r="431" spans="1:8" ht="18.75" customHeight="1">
      <c r="A431" s="40" t="s">
        <v>290</v>
      </c>
      <c r="B431" s="41">
        <v>121</v>
      </c>
      <c r="C431" s="103">
        <v>109</v>
      </c>
      <c r="D431" s="41">
        <v>109</v>
      </c>
      <c r="E431" s="42">
        <f t="shared" si="23"/>
        <v>1</v>
      </c>
      <c r="F431" s="42">
        <f t="shared" si="24"/>
        <v>0.9008264462809917</v>
      </c>
      <c r="G431" s="43"/>
      <c r="H431" s="44">
        <f t="shared" si="22"/>
        <v>0</v>
      </c>
    </row>
    <row r="432" spans="1:8" ht="18.75" customHeight="1">
      <c r="A432" s="40" t="s">
        <v>291</v>
      </c>
      <c r="B432" s="41"/>
      <c r="C432" s="103">
        <v>0</v>
      </c>
      <c r="D432" s="41"/>
      <c r="E432" s="42"/>
      <c r="F432" s="42"/>
      <c r="G432" s="43"/>
      <c r="H432" s="44">
        <f t="shared" si="22"/>
        <v>0</v>
      </c>
    </row>
    <row r="433" spans="1:8" ht="18.75" customHeight="1">
      <c r="A433" s="40" t="s">
        <v>292</v>
      </c>
      <c r="B433" s="41">
        <f>SUM(B434:B436)</f>
        <v>81</v>
      </c>
      <c r="C433" s="73">
        <v>411</v>
      </c>
      <c r="D433" s="41">
        <f>SUM(D434:D436)</f>
        <v>411</v>
      </c>
      <c r="E433" s="42">
        <f t="shared" si="23"/>
        <v>1</v>
      </c>
      <c r="F433" s="42">
        <f t="shared" si="24"/>
        <v>5.074074074074074</v>
      </c>
      <c r="G433" s="43"/>
      <c r="H433" s="44">
        <f t="shared" si="22"/>
        <v>0</v>
      </c>
    </row>
    <row r="434" spans="1:8" ht="18.75" customHeight="1">
      <c r="A434" s="40" t="s">
        <v>293</v>
      </c>
      <c r="B434" s="41"/>
      <c r="C434" s="103">
        <v>0</v>
      </c>
      <c r="D434" s="41"/>
      <c r="E434" s="42"/>
      <c r="F434" s="42"/>
      <c r="G434" s="43"/>
      <c r="H434" s="44">
        <f t="shared" si="22"/>
        <v>0</v>
      </c>
    </row>
    <row r="435" spans="1:8" ht="18.75" customHeight="1">
      <c r="A435" s="40" t="s">
        <v>294</v>
      </c>
      <c r="B435" s="41">
        <v>81</v>
      </c>
      <c r="C435" s="103">
        <v>411</v>
      </c>
      <c r="D435" s="41">
        <v>411</v>
      </c>
      <c r="E435" s="42">
        <f t="shared" si="23"/>
        <v>1</v>
      </c>
      <c r="F435" s="42">
        <f t="shared" si="24"/>
        <v>5.074074074074074</v>
      </c>
      <c r="G435" s="43"/>
      <c r="H435" s="44">
        <f t="shared" si="22"/>
        <v>0</v>
      </c>
    </row>
    <row r="436" spans="1:8" ht="18.75" customHeight="1">
      <c r="A436" s="40" t="s">
        <v>295</v>
      </c>
      <c r="B436" s="41"/>
      <c r="C436" s="103">
        <v>0</v>
      </c>
      <c r="D436" s="41"/>
      <c r="E436" s="42"/>
      <c r="F436" s="42"/>
      <c r="G436" s="43"/>
      <c r="H436" s="44">
        <f t="shared" si="22"/>
        <v>0</v>
      </c>
    </row>
    <row r="437" spans="1:8" ht="18.75" customHeight="1">
      <c r="A437" s="40" t="s">
        <v>296</v>
      </c>
      <c r="B437" s="41">
        <f>SUM(B438)</f>
        <v>0</v>
      </c>
      <c r="C437" s="73">
        <v>0</v>
      </c>
      <c r="D437" s="41">
        <f>SUM(D438)</f>
        <v>0</v>
      </c>
      <c r="E437" s="42"/>
      <c r="F437" s="42"/>
      <c r="G437" s="43"/>
      <c r="H437" s="44">
        <f t="shared" si="22"/>
        <v>0</v>
      </c>
    </row>
    <row r="438" spans="1:8" ht="18.75" customHeight="1">
      <c r="A438" s="40" t="s">
        <v>297</v>
      </c>
      <c r="B438" s="41"/>
      <c r="C438" s="103">
        <v>0</v>
      </c>
      <c r="D438" s="41"/>
      <c r="E438" s="42"/>
      <c r="F438" s="42"/>
      <c r="G438" s="43"/>
      <c r="H438" s="44">
        <f t="shared" si="22"/>
        <v>0</v>
      </c>
    </row>
    <row r="439" spans="1:8" ht="18.75" customHeight="1">
      <c r="A439" s="40" t="s">
        <v>298</v>
      </c>
      <c r="B439" s="41">
        <f>SUM(B442,B446,B448,B451,B440)</f>
        <v>1164</v>
      </c>
      <c r="C439" s="41">
        <v>4478</v>
      </c>
      <c r="D439" s="41">
        <f>SUM(D442,D446,D448,D451,D440)</f>
        <v>4478</v>
      </c>
      <c r="E439" s="42">
        <f t="shared" si="23"/>
        <v>1</v>
      </c>
      <c r="F439" s="42">
        <f t="shared" si="24"/>
        <v>3.8470790378006874</v>
      </c>
      <c r="G439" s="43"/>
      <c r="H439" s="44">
        <f t="shared" si="22"/>
        <v>0</v>
      </c>
    </row>
    <row r="440" spans="1:7" ht="18.75" customHeight="1">
      <c r="A440" s="40" t="s">
        <v>734</v>
      </c>
      <c r="B440" s="41">
        <f>SUM(B441)</f>
        <v>590</v>
      </c>
      <c r="C440" s="41">
        <v>0</v>
      </c>
      <c r="D440" s="41">
        <f>SUM(D441)</f>
        <v>0</v>
      </c>
      <c r="E440" s="42"/>
      <c r="F440" s="42">
        <f t="shared" si="24"/>
        <v>0</v>
      </c>
      <c r="G440" s="43"/>
    </row>
    <row r="441" spans="1:7" ht="18.75" customHeight="1">
      <c r="A441" s="40" t="s">
        <v>735</v>
      </c>
      <c r="B441" s="41">
        <v>590</v>
      </c>
      <c r="C441" s="103">
        <v>0</v>
      </c>
      <c r="D441" s="41"/>
      <c r="E441" s="42"/>
      <c r="F441" s="42">
        <f t="shared" si="24"/>
        <v>0</v>
      </c>
      <c r="G441" s="43"/>
    </row>
    <row r="442" spans="1:8" ht="18.75" customHeight="1">
      <c r="A442" s="40" t="s">
        <v>299</v>
      </c>
      <c r="B442" s="41">
        <f>SUM(B443:B445)</f>
        <v>276</v>
      </c>
      <c r="C442" s="73">
        <v>0</v>
      </c>
      <c r="D442" s="41">
        <f>SUM(D443:D445)</f>
        <v>0</v>
      </c>
      <c r="E442" s="42"/>
      <c r="F442" s="42">
        <f t="shared" si="24"/>
        <v>0</v>
      </c>
      <c r="G442" s="43"/>
      <c r="H442" s="44">
        <f t="shared" si="22"/>
        <v>0</v>
      </c>
    </row>
    <row r="443" spans="1:8" ht="18.75" customHeight="1">
      <c r="A443" s="40" t="s">
        <v>14</v>
      </c>
      <c r="B443" s="41">
        <v>135</v>
      </c>
      <c r="C443" s="103">
        <v>0</v>
      </c>
      <c r="D443" s="41"/>
      <c r="E443" s="42"/>
      <c r="F443" s="42">
        <f t="shared" si="24"/>
        <v>0</v>
      </c>
      <c r="G443" s="43"/>
      <c r="H443" s="44">
        <f t="shared" si="22"/>
        <v>0</v>
      </c>
    </row>
    <row r="444" spans="1:8" ht="18.75" customHeight="1">
      <c r="A444" s="40" t="s">
        <v>15</v>
      </c>
      <c r="B444" s="41">
        <v>46</v>
      </c>
      <c r="C444" s="103">
        <v>0</v>
      </c>
      <c r="D444" s="41"/>
      <c r="E444" s="42"/>
      <c r="F444" s="42">
        <f t="shared" si="24"/>
        <v>0</v>
      </c>
      <c r="G444" s="43"/>
      <c r="H444" s="44">
        <f t="shared" si="22"/>
        <v>0</v>
      </c>
    </row>
    <row r="445" spans="1:8" ht="18.75" customHeight="1">
      <c r="A445" s="40" t="s">
        <v>300</v>
      </c>
      <c r="B445" s="41">
        <v>95</v>
      </c>
      <c r="C445" s="103">
        <v>0</v>
      </c>
      <c r="D445" s="41"/>
      <c r="E445" s="42"/>
      <c r="F445" s="42">
        <f t="shared" si="24"/>
        <v>0</v>
      </c>
      <c r="G445" s="43"/>
      <c r="H445" s="44">
        <f t="shared" si="22"/>
        <v>0</v>
      </c>
    </row>
    <row r="446" spans="1:8" ht="18.75" customHeight="1">
      <c r="A446" s="40" t="s">
        <v>301</v>
      </c>
      <c r="B446" s="41">
        <f>SUM(B447)</f>
        <v>28</v>
      </c>
      <c r="C446" s="73">
        <v>26</v>
      </c>
      <c r="D446" s="41">
        <f>SUM(D447)</f>
        <v>26</v>
      </c>
      <c r="E446" s="42">
        <f t="shared" si="23"/>
        <v>1</v>
      </c>
      <c r="F446" s="42">
        <f t="shared" si="24"/>
        <v>0.9285714285714286</v>
      </c>
      <c r="G446" s="43"/>
      <c r="H446" s="44">
        <f t="shared" si="22"/>
        <v>0</v>
      </c>
    </row>
    <row r="447" spans="1:8" ht="18.75" customHeight="1">
      <c r="A447" s="40" t="s">
        <v>302</v>
      </c>
      <c r="B447" s="41">
        <v>28</v>
      </c>
      <c r="C447" s="103">
        <v>26</v>
      </c>
      <c r="D447" s="41">
        <v>26</v>
      </c>
      <c r="E447" s="42">
        <f t="shared" si="23"/>
        <v>1</v>
      </c>
      <c r="F447" s="42">
        <f t="shared" si="24"/>
        <v>0.9285714285714286</v>
      </c>
      <c r="G447" s="43"/>
      <c r="H447" s="44">
        <f t="shared" si="22"/>
        <v>0</v>
      </c>
    </row>
    <row r="448" spans="1:8" ht="18.75" customHeight="1">
      <c r="A448" s="40" t="s">
        <v>303</v>
      </c>
      <c r="B448" s="41">
        <f>SUM(B449:B450)</f>
        <v>270</v>
      </c>
      <c r="C448" s="73">
        <v>2680</v>
      </c>
      <c r="D448" s="41">
        <f>SUM(D449:D450)</f>
        <v>2680</v>
      </c>
      <c r="E448" s="42">
        <f t="shared" si="23"/>
        <v>1</v>
      </c>
      <c r="F448" s="42">
        <f t="shared" si="24"/>
        <v>9.925925925925926</v>
      </c>
      <c r="G448" s="43"/>
      <c r="H448" s="44">
        <f t="shared" si="22"/>
        <v>0</v>
      </c>
    </row>
    <row r="449" spans="1:8" ht="18.75" customHeight="1">
      <c r="A449" s="40" t="s">
        <v>304</v>
      </c>
      <c r="B449" s="41">
        <v>40</v>
      </c>
      <c r="C449" s="103">
        <v>2535</v>
      </c>
      <c r="D449" s="41">
        <v>2535</v>
      </c>
      <c r="E449" s="42">
        <f t="shared" si="23"/>
        <v>1</v>
      </c>
      <c r="F449" s="42">
        <f t="shared" si="24"/>
        <v>63.375</v>
      </c>
      <c r="G449" s="43"/>
      <c r="H449" s="44">
        <f t="shared" si="22"/>
        <v>0</v>
      </c>
    </row>
    <row r="450" spans="1:8" ht="18.75" customHeight="1">
      <c r="A450" s="40" t="s">
        <v>305</v>
      </c>
      <c r="B450" s="41">
        <v>230</v>
      </c>
      <c r="C450" s="103">
        <v>145</v>
      </c>
      <c r="D450" s="41">
        <v>145</v>
      </c>
      <c r="E450" s="42">
        <f t="shared" si="23"/>
        <v>1</v>
      </c>
      <c r="F450" s="42">
        <f t="shared" si="24"/>
        <v>0.6304347826086957</v>
      </c>
      <c r="G450" s="43"/>
      <c r="H450" s="44">
        <f t="shared" si="22"/>
        <v>0</v>
      </c>
    </row>
    <row r="451" spans="1:8" ht="18.75" customHeight="1">
      <c r="A451" s="40" t="s">
        <v>306</v>
      </c>
      <c r="B451" s="41">
        <f>SUM(B452:B453)</f>
        <v>0</v>
      </c>
      <c r="C451" s="73">
        <v>1772</v>
      </c>
      <c r="D451" s="41">
        <f>SUM(D452:D453)</f>
        <v>1772</v>
      </c>
      <c r="E451" s="42">
        <f t="shared" si="23"/>
        <v>1</v>
      </c>
      <c r="F451" s="42"/>
      <c r="G451" s="43"/>
      <c r="H451" s="44">
        <f t="shared" si="22"/>
        <v>0</v>
      </c>
    </row>
    <row r="452" spans="1:8" ht="18.75" customHeight="1">
      <c r="A452" s="40" t="s">
        <v>307</v>
      </c>
      <c r="B452" s="41"/>
      <c r="C452" s="103">
        <v>0</v>
      </c>
      <c r="D452" s="41"/>
      <c r="E452" s="42"/>
      <c r="F452" s="42"/>
      <c r="G452" s="43"/>
      <c r="H452" s="44">
        <f t="shared" si="22"/>
        <v>0</v>
      </c>
    </row>
    <row r="453" spans="1:8" ht="18.75" customHeight="1">
      <c r="A453" s="40" t="s">
        <v>308</v>
      </c>
      <c r="B453" s="41"/>
      <c r="C453" s="103">
        <v>1772</v>
      </c>
      <c r="D453" s="41">
        <v>1772</v>
      </c>
      <c r="E453" s="42">
        <f t="shared" si="23"/>
        <v>1</v>
      </c>
      <c r="F453" s="42"/>
      <c r="G453" s="43"/>
      <c r="H453" s="44">
        <f t="shared" si="22"/>
        <v>0</v>
      </c>
    </row>
    <row r="454" spans="1:8" ht="18.75" customHeight="1">
      <c r="A454" s="40" t="s">
        <v>309</v>
      </c>
      <c r="B454" s="41">
        <f>SUM(B455,B457,B460,B462)</f>
        <v>1252</v>
      </c>
      <c r="C454" s="73">
        <v>662</v>
      </c>
      <c r="D454" s="41">
        <f>SUM(D455,D457,D460,D462)</f>
        <v>662</v>
      </c>
      <c r="E454" s="42">
        <f t="shared" si="23"/>
        <v>1</v>
      </c>
      <c r="F454" s="42">
        <f t="shared" si="24"/>
        <v>0.5287539936102237</v>
      </c>
      <c r="G454" s="43"/>
      <c r="H454" s="44">
        <f t="shared" si="22"/>
        <v>0</v>
      </c>
    </row>
    <row r="455" spans="1:8" ht="18.75" customHeight="1">
      <c r="A455" s="40" t="s">
        <v>310</v>
      </c>
      <c r="B455" s="41">
        <f>SUM(B456)</f>
        <v>692</v>
      </c>
      <c r="C455" s="73">
        <v>316</v>
      </c>
      <c r="D455" s="41">
        <f>SUM(D456)</f>
        <v>316</v>
      </c>
      <c r="E455" s="42">
        <f t="shared" si="23"/>
        <v>1</v>
      </c>
      <c r="F455" s="42">
        <f t="shared" si="24"/>
        <v>0.45664739884393063</v>
      </c>
      <c r="G455" s="43"/>
      <c r="H455" s="44">
        <f t="shared" si="22"/>
        <v>0</v>
      </c>
    </row>
    <row r="456" spans="1:8" ht="18.75" customHeight="1">
      <c r="A456" s="40" t="s">
        <v>311</v>
      </c>
      <c r="B456" s="41">
        <v>692</v>
      </c>
      <c r="C456" s="103">
        <v>316</v>
      </c>
      <c r="D456" s="41">
        <v>316</v>
      </c>
      <c r="E456" s="42">
        <f t="shared" si="23"/>
        <v>1</v>
      </c>
      <c r="F456" s="42">
        <f t="shared" si="24"/>
        <v>0.45664739884393063</v>
      </c>
      <c r="G456" s="43"/>
      <c r="H456" s="44">
        <f aca="true" t="shared" si="25" ref="H456:H527">C456-D456</f>
        <v>0</v>
      </c>
    </row>
    <row r="457" spans="1:8" ht="18.75" customHeight="1">
      <c r="A457" s="40" t="s">
        <v>312</v>
      </c>
      <c r="B457" s="41">
        <f>SUM(B458:B459)</f>
        <v>560</v>
      </c>
      <c r="C457" s="73">
        <v>0</v>
      </c>
      <c r="D457" s="41">
        <f>SUM(D458:D459)</f>
        <v>0</v>
      </c>
      <c r="E457" s="42"/>
      <c r="F457" s="42">
        <f t="shared" si="24"/>
        <v>0</v>
      </c>
      <c r="G457" s="43"/>
      <c r="H457" s="44">
        <f t="shared" si="25"/>
        <v>0</v>
      </c>
    </row>
    <row r="458" spans="1:8" ht="18.75" customHeight="1">
      <c r="A458" s="40" t="s">
        <v>313</v>
      </c>
      <c r="B458" s="41"/>
      <c r="C458" s="103">
        <v>0</v>
      </c>
      <c r="D458" s="41"/>
      <c r="E458" s="42"/>
      <c r="F458" s="42"/>
      <c r="G458" s="43"/>
      <c r="H458" s="44">
        <f t="shared" si="25"/>
        <v>0</v>
      </c>
    </row>
    <row r="459" spans="1:8" ht="18.75" customHeight="1">
      <c r="A459" s="40" t="s">
        <v>314</v>
      </c>
      <c r="B459" s="41">
        <v>560</v>
      </c>
      <c r="C459" s="103">
        <v>0</v>
      </c>
      <c r="D459" s="41"/>
      <c r="E459" s="42"/>
      <c r="F459" s="42">
        <f t="shared" si="24"/>
        <v>0</v>
      </c>
      <c r="G459" s="43"/>
      <c r="H459" s="44">
        <f t="shared" si="25"/>
        <v>0</v>
      </c>
    </row>
    <row r="460" spans="1:8" ht="18.75" customHeight="1">
      <c r="A460" s="40" t="s">
        <v>315</v>
      </c>
      <c r="B460" s="41">
        <f>SUM(B461)</f>
        <v>0</v>
      </c>
      <c r="C460" s="73">
        <v>346</v>
      </c>
      <c r="D460" s="41">
        <f>SUM(D461)</f>
        <v>346</v>
      </c>
      <c r="E460" s="42">
        <f t="shared" si="23"/>
        <v>1</v>
      </c>
      <c r="F460" s="42"/>
      <c r="G460" s="43"/>
      <c r="H460" s="44">
        <f t="shared" si="25"/>
        <v>0</v>
      </c>
    </row>
    <row r="461" spans="1:8" ht="18.75" customHeight="1">
      <c r="A461" s="40" t="s">
        <v>316</v>
      </c>
      <c r="B461" s="41"/>
      <c r="C461" s="103">
        <v>346</v>
      </c>
      <c r="D461" s="41">
        <v>346</v>
      </c>
      <c r="E461" s="42">
        <f t="shared" si="23"/>
        <v>1</v>
      </c>
      <c r="F461" s="42"/>
      <c r="G461" s="43"/>
      <c r="H461" s="44">
        <f t="shared" si="25"/>
        <v>0</v>
      </c>
    </row>
    <row r="462" spans="1:8" ht="18.75" customHeight="1">
      <c r="A462" s="40" t="s">
        <v>317</v>
      </c>
      <c r="B462" s="41">
        <f>SUM(B463)</f>
        <v>0</v>
      </c>
      <c r="C462" s="73">
        <v>0</v>
      </c>
      <c r="D462" s="41">
        <f>SUM(D463)</f>
        <v>0</v>
      </c>
      <c r="E462" s="42"/>
      <c r="F462" s="42"/>
      <c r="G462" s="43"/>
      <c r="H462" s="44">
        <f t="shared" si="25"/>
        <v>0</v>
      </c>
    </row>
    <row r="463" spans="1:8" ht="18.75" customHeight="1">
      <c r="A463" s="40" t="s">
        <v>318</v>
      </c>
      <c r="B463" s="41"/>
      <c r="C463" s="103">
        <v>0</v>
      </c>
      <c r="D463" s="41"/>
      <c r="E463" s="42"/>
      <c r="F463" s="42"/>
      <c r="G463" s="43"/>
      <c r="H463" s="44">
        <f t="shared" si="25"/>
        <v>0</v>
      </c>
    </row>
    <row r="464" spans="1:7" ht="18.75" customHeight="1">
      <c r="A464" s="40" t="s">
        <v>786</v>
      </c>
      <c r="B464" s="41">
        <f>SUM(B465,B468)</f>
        <v>0</v>
      </c>
      <c r="C464" s="41">
        <v>102</v>
      </c>
      <c r="D464" s="41">
        <f>SUM(D465,D468)</f>
        <v>102</v>
      </c>
      <c r="E464" s="42">
        <f t="shared" si="23"/>
        <v>1</v>
      </c>
      <c r="F464" s="42"/>
      <c r="G464" s="43"/>
    </row>
    <row r="465" spans="1:7" ht="18.75" customHeight="1">
      <c r="A465" s="40" t="s">
        <v>887</v>
      </c>
      <c r="B465" s="41">
        <f>SUM(B466:B467)</f>
        <v>0</v>
      </c>
      <c r="C465" s="41">
        <v>65</v>
      </c>
      <c r="D465" s="41">
        <f>SUM(D466:D467)</f>
        <v>65</v>
      </c>
      <c r="E465" s="42">
        <f t="shared" si="23"/>
        <v>1</v>
      </c>
      <c r="F465" s="42"/>
      <c r="G465" s="43"/>
    </row>
    <row r="466" spans="1:7" ht="18.75" customHeight="1">
      <c r="A466" s="40" t="s">
        <v>14</v>
      </c>
      <c r="B466" s="41"/>
      <c r="C466" s="103">
        <v>20</v>
      </c>
      <c r="D466" s="41">
        <v>20</v>
      </c>
      <c r="E466" s="42">
        <f t="shared" si="23"/>
        <v>1</v>
      </c>
      <c r="F466" s="42"/>
      <c r="G466" s="43"/>
    </row>
    <row r="467" spans="1:7" ht="18.75" customHeight="1">
      <c r="A467" s="40" t="s">
        <v>30</v>
      </c>
      <c r="B467" s="41"/>
      <c r="C467" s="103">
        <v>45</v>
      </c>
      <c r="D467" s="41">
        <v>45</v>
      </c>
      <c r="E467" s="42">
        <f t="shared" si="23"/>
        <v>1</v>
      </c>
      <c r="F467" s="42"/>
      <c r="G467" s="43"/>
    </row>
    <row r="468" spans="1:7" ht="18.75" customHeight="1">
      <c r="A468" s="40" t="s">
        <v>888</v>
      </c>
      <c r="B468" s="41">
        <f>SUM(B469)</f>
        <v>0</v>
      </c>
      <c r="C468" s="41">
        <v>37</v>
      </c>
      <c r="D468" s="41">
        <f>SUM(D469)</f>
        <v>37</v>
      </c>
      <c r="E468" s="42">
        <f t="shared" si="23"/>
        <v>1</v>
      </c>
      <c r="F468" s="42"/>
      <c r="G468" s="43"/>
    </row>
    <row r="469" spans="1:7" ht="18.75" customHeight="1">
      <c r="A469" s="40" t="s">
        <v>889</v>
      </c>
      <c r="B469" s="41"/>
      <c r="C469" s="103">
        <v>37</v>
      </c>
      <c r="D469" s="41">
        <v>37</v>
      </c>
      <c r="E469" s="42">
        <f t="shared" si="23"/>
        <v>1</v>
      </c>
      <c r="F469" s="42"/>
      <c r="G469" s="43"/>
    </row>
    <row r="470" spans="1:8" ht="18.75" customHeight="1">
      <c r="A470" s="40" t="s">
        <v>319</v>
      </c>
      <c r="B470" s="41">
        <f>SUM(B471)</f>
        <v>0</v>
      </c>
      <c r="C470" s="73">
        <v>0</v>
      </c>
      <c r="D470" s="41">
        <f>SUM(D471)</f>
        <v>0</v>
      </c>
      <c r="E470" s="42"/>
      <c r="F470" s="42"/>
      <c r="G470" s="43"/>
      <c r="H470" s="44">
        <f t="shared" si="25"/>
        <v>0</v>
      </c>
    </row>
    <row r="471" spans="1:8" ht="18.75" customHeight="1">
      <c r="A471" s="40" t="s">
        <v>320</v>
      </c>
      <c r="B471" s="41"/>
      <c r="C471" s="103">
        <v>0</v>
      </c>
      <c r="D471" s="41"/>
      <c r="E471" s="42"/>
      <c r="F471" s="42"/>
      <c r="G471" s="43"/>
      <c r="H471" s="44">
        <f t="shared" si="25"/>
        <v>0</v>
      </c>
    </row>
    <row r="472" spans="1:8" ht="18.75" customHeight="1">
      <c r="A472" s="40" t="s">
        <v>890</v>
      </c>
      <c r="B472" s="41">
        <f>SUM(B473,B484)</f>
        <v>2516</v>
      </c>
      <c r="C472" s="41">
        <v>1335</v>
      </c>
      <c r="D472" s="41">
        <f>SUM(D473,D484)</f>
        <v>1335</v>
      </c>
      <c r="E472" s="42">
        <f t="shared" si="23"/>
        <v>1</v>
      </c>
      <c r="F472" s="42">
        <f t="shared" si="24"/>
        <v>0.53060413354531</v>
      </c>
      <c r="G472" s="43"/>
      <c r="H472" s="44">
        <f t="shared" si="25"/>
        <v>0</v>
      </c>
    </row>
    <row r="473" spans="1:8" ht="18.75" customHeight="1">
      <c r="A473" s="40" t="s">
        <v>891</v>
      </c>
      <c r="B473" s="41">
        <f>SUM(B474:B483)</f>
        <v>2497</v>
      </c>
      <c r="C473" s="73">
        <v>1329</v>
      </c>
      <c r="D473" s="41">
        <f>SUM(D474:D483)</f>
        <v>1329</v>
      </c>
      <c r="E473" s="42">
        <f t="shared" si="23"/>
        <v>1</v>
      </c>
      <c r="F473" s="42">
        <f t="shared" si="24"/>
        <v>0.5322386864237084</v>
      </c>
      <c r="G473" s="43"/>
      <c r="H473" s="44">
        <f t="shared" si="25"/>
        <v>0</v>
      </c>
    </row>
    <row r="474" spans="1:8" ht="18.75" customHeight="1">
      <c r="A474" s="40" t="s">
        <v>14</v>
      </c>
      <c r="B474" s="41">
        <v>134</v>
      </c>
      <c r="C474" s="103">
        <v>156</v>
      </c>
      <c r="D474" s="41">
        <v>156</v>
      </c>
      <c r="E474" s="42">
        <f t="shared" si="23"/>
        <v>1</v>
      </c>
      <c r="F474" s="42">
        <f t="shared" si="24"/>
        <v>1.164179104477612</v>
      </c>
      <c r="G474" s="43"/>
      <c r="H474" s="44">
        <f t="shared" si="25"/>
        <v>0</v>
      </c>
    </row>
    <row r="475" spans="1:8" ht="18.75" customHeight="1">
      <c r="A475" s="40" t="s">
        <v>15</v>
      </c>
      <c r="B475" s="41">
        <v>346</v>
      </c>
      <c r="C475" s="103">
        <v>115</v>
      </c>
      <c r="D475" s="41">
        <v>115</v>
      </c>
      <c r="E475" s="42">
        <f t="shared" si="23"/>
        <v>1</v>
      </c>
      <c r="F475" s="42">
        <f t="shared" si="24"/>
        <v>0.33236994219653176</v>
      </c>
      <c r="G475" s="43"/>
      <c r="H475" s="44">
        <f t="shared" si="25"/>
        <v>0</v>
      </c>
    </row>
    <row r="476" spans="1:8" ht="18.75" customHeight="1">
      <c r="A476" s="40" t="s">
        <v>321</v>
      </c>
      <c r="B476" s="41"/>
      <c r="C476" s="103">
        <v>0</v>
      </c>
      <c r="D476" s="41"/>
      <c r="E476" s="42"/>
      <c r="F476" s="42"/>
      <c r="G476" s="43"/>
      <c r="H476" s="44">
        <f t="shared" si="25"/>
        <v>0</v>
      </c>
    </row>
    <row r="477" spans="1:8" ht="18.75" customHeight="1">
      <c r="A477" s="63" t="s">
        <v>643</v>
      </c>
      <c r="B477" s="41">
        <v>866</v>
      </c>
      <c r="C477" s="103">
        <v>0</v>
      </c>
      <c r="D477" s="41"/>
      <c r="E477" s="42"/>
      <c r="F477" s="42">
        <f t="shared" si="24"/>
        <v>0</v>
      </c>
      <c r="G477" s="43"/>
      <c r="H477" s="44">
        <f t="shared" si="25"/>
        <v>0</v>
      </c>
    </row>
    <row r="478" spans="1:8" ht="18.75" customHeight="1">
      <c r="A478" s="63" t="s">
        <v>592</v>
      </c>
      <c r="B478" s="41">
        <v>20</v>
      </c>
      <c r="C478" s="103">
        <v>0</v>
      </c>
      <c r="D478" s="41"/>
      <c r="E478" s="42"/>
      <c r="F478" s="42">
        <f t="shared" si="24"/>
        <v>0</v>
      </c>
      <c r="G478" s="43"/>
      <c r="H478" s="44">
        <f t="shared" si="25"/>
        <v>0</v>
      </c>
    </row>
    <row r="479" spans="1:8" ht="18.75" customHeight="1">
      <c r="A479" s="40" t="s">
        <v>322</v>
      </c>
      <c r="B479" s="41"/>
      <c r="C479" s="103">
        <v>353</v>
      </c>
      <c r="D479" s="41">
        <v>353</v>
      </c>
      <c r="E479" s="42">
        <f t="shared" si="23"/>
        <v>1</v>
      </c>
      <c r="F479" s="42"/>
      <c r="G479" s="43"/>
      <c r="H479" s="44">
        <f t="shared" si="25"/>
        <v>0</v>
      </c>
    </row>
    <row r="480" spans="1:8" ht="18.75" customHeight="1">
      <c r="A480" s="63" t="s">
        <v>736</v>
      </c>
      <c r="B480" s="41">
        <v>50</v>
      </c>
      <c r="C480" s="103">
        <v>0</v>
      </c>
      <c r="D480" s="41"/>
      <c r="E480" s="42"/>
      <c r="F480" s="42">
        <f t="shared" si="24"/>
        <v>0</v>
      </c>
      <c r="G480" s="43"/>
      <c r="H480" s="44">
        <f t="shared" si="25"/>
        <v>0</v>
      </c>
    </row>
    <row r="481" spans="1:7" ht="18.75" customHeight="1">
      <c r="A481" s="63" t="s">
        <v>738</v>
      </c>
      <c r="B481" s="41">
        <v>281</v>
      </c>
      <c r="C481" s="103">
        <v>0</v>
      </c>
      <c r="D481" s="41"/>
      <c r="E481" s="42"/>
      <c r="F481" s="42">
        <f t="shared" si="24"/>
        <v>0</v>
      </c>
      <c r="G481" s="43"/>
    </row>
    <row r="482" spans="1:8" ht="18.75" customHeight="1">
      <c r="A482" s="40" t="s">
        <v>30</v>
      </c>
      <c r="B482" s="41">
        <v>342</v>
      </c>
      <c r="C482" s="103">
        <v>314</v>
      </c>
      <c r="D482" s="41">
        <v>314</v>
      </c>
      <c r="E482" s="42">
        <f t="shared" si="23"/>
        <v>1</v>
      </c>
      <c r="F482" s="42">
        <f t="shared" si="24"/>
        <v>0.9181286549707602</v>
      </c>
      <c r="G482" s="43"/>
      <c r="H482" s="44">
        <f t="shared" si="25"/>
        <v>0</v>
      </c>
    </row>
    <row r="483" spans="1:8" ht="18.75" customHeight="1">
      <c r="A483" s="40" t="s">
        <v>892</v>
      </c>
      <c r="B483" s="41">
        <v>458</v>
      </c>
      <c r="C483" s="103">
        <v>391</v>
      </c>
      <c r="D483" s="41">
        <v>391</v>
      </c>
      <c r="E483" s="42">
        <f t="shared" si="23"/>
        <v>1</v>
      </c>
      <c r="F483" s="42">
        <f t="shared" si="24"/>
        <v>0.8537117903930131</v>
      </c>
      <c r="G483" s="43"/>
      <c r="H483" s="44">
        <f t="shared" si="25"/>
        <v>0</v>
      </c>
    </row>
    <row r="484" spans="1:8" ht="18.75" customHeight="1">
      <c r="A484" s="40" t="s">
        <v>325</v>
      </c>
      <c r="B484" s="41">
        <f>SUM(B485)</f>
        <v>19</v>
      </c>
      <c r="C484" s="41">
        <v>6</v>
      </c>
      <c r="D484" s="41">
        <f>SUM(D485)</f>
        <v>6</v>
      </c>
      <c r="E484" s="42">
        <f t="shared" si="23"/>
        <v>1</v>
      </c>
      <c r="F484" s="42">
        <f t="shared" si="24"/>
        <v>0.3157894736842105</v>
      </c>
      <c r="G484" s="43"/>
      <c r="H484" s="44">
        <f t="shared" si="25"/>
        <v>0</v>
      </c>
    </row>
    <row r="485" spans="1:8" ht="18.75" customHeight="1">
      <c r="A485" s="40" t="s">
        <v>326</v>
      </c>
      <c r="B485" s="41">
        <v>19</v>
      </c>
      <c r="C485" s="103">
        <v>6</v>
      </c>
      <c r="D485" s="41">
        <v>6</v>
      </c>
      <c r="E485" s="42">
        <f aca="true" t="shared" si="26" ref="E485:E527">D485/C485</f>
        <v>1</v>
      </c>
      <c r="F485" s="42">
        <f aca="true" t="shared" si="27" ref="F485:F527">D485/B485</f>
        <v>0.3157894736842105</v>
      </c>
      <c r="G485" s="43"/>
      <c r="H485" s="44">
        <f t="shared" si="25"/>
        <v>0</v>
      </c>
    </row>
    <row r="486" spans="1:8" ht="18.75" customHeight="1">
      <c r="A486" s="40" t="s">
        <v>327</v>
      </c>
      <c r="B486" s="41">
        <f>SUM(B487,B494)</f>
        <v>3723</v>
      </c>
      <c r="C486" s="41">
        <f>SUM(C487,C494)</f>
        <v>6555</v>
      </c>
      <c r="D486" s="41">
        <f>SUM(D487,D494)</f>
        <v>6555</v>
      </c>
      <c r="E486" s="42">
        <f t="shared" si="26"/>
        <v>1</v>
      </c>
      <c r="F486" s="42">
        <f t="shared" si="27"/>
        <v>1.7606768734891216</v>
      </c>
      <c r="G486" s="43"/>
      <c r="H486" s="44">
        <f t="shared" si="25"/>
        <v>0</v>
      </c>
    </row>
    <row r="487" spans="1:8" ht="18.75" customHeight="1">
      <c r="A487" s="40" t="s">
        <v>328</v>
      </c>
      <c r="B487" s="41">
        <f>SUM(B488:B493)</f>
        <v>2149</v>
      </c>
      <c r="C487" s="73">
        <v>4047</v>
      </c>
      <c r="D487" s="41">
        <f>SUM(D488:D493)</f>
        <v>4047</v>
      </c>
      <c r="E487" s="42">
        <f t="shared" si="26"/>
        <v>1</v>
      </c>
      <c r="F487" s="42">
        <f t="shared" si="27"/>
        <v>1.8832014890646813</v>
      </c>
      <c r="G487" s="43"/>
      <c r="H487" s="44">
        <f t="shared" si="25"/>
        <v>0</v>
      </c>
    </row>
    <row r="488" spans="1:8" ht="18.75" customHeight="1">
      <c r="A488" s="40" t="s">
        <v>329</v>
      </c>
      <c r="B488" s="41"/>
      <c r="C488" s="103">
        <v>81</v>
      </c>
      <c r="D488" s="41">
        <v>81</v>
      </c>
      <c r="E488" s="42">
        <f t="shared" si="26"/>
        <v>1</v>
      </c>
      <c r="F488" s="42"/>
      <c r="G488" s="43"/>
      <c r="H488" s="44">
        <f t="shared" si="25"/>
        <v>0</v>
      </c>
    </row>
    <row r="489" spans="1:8" ht="18.75" customHeight="1">
      <c r="A489" s="40" t="s">
        <v>330</v>
      </c>
      <c r="B489" s="41">
        <v>500</v>
      </c>
      <c r="C489" s="103">
        <v>551</v>
      </c>
      <c r="D489" s="41">
        <v>551</v>
      </c>
      <c r="E489" s="42">
        <f t="shared" si="26"/>
        <v>1</v>
      </c>
      <c r="F489" s="42">
        <f t="shared" si="27"/>
        <v>1.102</v>
      </c>
      <c r="G489" s="43"/>
      <c r="H489" s="44">
        <f t="shared" si="25"/>
        <v>0</v>
      </c>
    </row>
    <row r="490" spans="1:8" ht="18.75" customHeight="1">
      <c r="A490" s="40" t="s">
        <v>331</v>
      </c>
      <c r="B490" s="41">
        <v>342</v>
      </c>
      <c r="C490" s="103">
        <v>3371</v>
      </c>
      <c r="D490" s="41">
        <v>3371</v>
      </c>
      <c r="E490" s="42">
        <f t="shared" si="26"/>
        <v>1</v>
      </c>
      <c r="F490" s="42">
        <f t="shared" si="27"/>
        <v>9.85672514619883</v>
      </c>
      <c r="G490" s="43"/>
      <c r="H490" s="44">
        <f t="shared" si="25"/>
        <v>0</v>
      </c>
    </row>
    <row r="491" spans="1:8" ht="18.75" customHeight="1">
      <c r="A491" s="40" t="s">
        <v>332</v>
      </c>
      <c r="B491" s="41"/>
      <c r="C491" s="103">
        <v>0</v>
      </c>
      <c r="D491" s="41"/>
      <c r="E491" s="42"/>
      <c r="F491" s="42"/>
      <c r="G491" s="43"/>
      <c r="H491" s="44">
        <f t="shared" si="25"/>
        <v>0</v>
      </c>
    </row>
    <row r="492" spans="1:8" ht="18.75" customHeight="1">
      <c r="A492" s="40" t="s">
        <v>333</v>
      </c>
      <c r="B492" s="41">
        <v>17</v>
      </c>
      <c r="C492" s="103">
        <v>44</v>
      </c>
      <c r="D492" s="41">
        <v>44</v>
      </c>
      <c r="E492" s="42">
        <f t="shared" si="26"/>
        <v>1</v>
      </c>
      <c r="F492" s="42">
        <f t="shared" si="27"/>
        <v>2.588235294117647</v>
      </c>
      <c r="G492" s="43"/>
      <c r="H492" s="44">
        <f t="shared" si="25"/>
        <v>0</v>
      </c>
    </row>
    <row r="493" spans="1:8" ht="18.75" customHeight="1">
      <c r="A493" s="40" t="s">
        <v>334</v>
      </c>
      <c r="B493" s="41">
        <v>1290</v>
      </c>
      <c r="C493" s="103">
        <v>0</v>
      </c>
      <c r="D493" s="41"/>
      <c r="E493" s="42"/>
      <c r="F493" s="42">
        <f t="shared" si="27"/>
        <v>0</v>
      </c>
      <c r="G493" s="43"/>
      <c r="H493" s="44">
        <f t="shared" si="25"/>
        <v>0</v>
      </c>
    </row>
    <row r="494" spans="1:8" ht="18.75" customHeight="1">
      <c r="A494" s="40" t="s">
        <v>335</v>
      </c>
      <c r="B494" s="41">
        <f>SUM(B495)</f>
        <v>1574</v>
      </c>
      <c r="C494" s="73">
        <v>2508</v>
      </c>
      <c r="D494" s="41">
        <f>SUM(D495)</f>
        <v>2508</v>
      </c>
      <c r="E494" s="42">
        <f t="shared" si="26"/>
        <v>1</v>
      </c>
      <c r="F494" s="42">
        <f t="shared" si="27"/>
        <v>1.5933926302414232</v>
      </c>
      <c r="G494" s="43"/>
      <c r="H494" s="44">
        <f t="shared" si="25"/>
        <v>0</v>
      </c>
    </row>
    <row r="495" spans="1:8" ht="18.75" customHeight="1">
      <c r="A495" s="40" t="s">
        <v>336</v>
      </c>
      <c r="B495" s="41">
        <v>1574</v>
      </c>
      <c r="C495" s="103">
        <v>2508</v>
      </c>
      <c r="D495" s="41">
        <v>2508</v>
      </c>
      <c r="E495" s="42">
        <f t="shared" si="26"/>
        <v>1</v>
      </c>
      <c r="F495" s="42">
        <f t="shared" si="27"/>
        <v>1.5933926302414232</v>
      </c>
      <c r="G495" s="43"/>
      <c r="H495" s="44">
        <f t="shared" si="25"/>
        <v>0</v>
      </c>
    </row>
    <row r="496" spans="1:8" ht="18.75" customHeight="1">
      <c r="A496" s="40" t="s">
        <v>337</v>
      </c>
      <c r="B496" s="41">
        <f>SUM(B497,B504,B502)</f>
        <v>643</v>
      </c>
      <c r="C496" s="41">
        <v>852</v>
      </c>
      <c r="D496" s="41">
        <f>SUM(D497,D504,D502)</f>
        <v>852</v>
      </c>
      <c r="E496" s="42">
        <f t="shared" si="26"/>
        <v>1</v>
      </c>
      <c r="F496" s="42">
        <f t="shared" si="27"/>
        <v>1.3250388802488335</v>
      </c>
      <c r="G496" s="43"/>
      <c r="H496" s="44">
        <f t="shared" si="25"/>
        <v>0</v>
      </c>
    </row>
    <row r="497" spans="1:8" ht="18.75" customHeight="1">
      <c r="A497" s="40" t="s">
        <v>338</v>
      </c>
      <c r="B497" s="41">
        <f>SUM(B498:B501)</f>
        <v>271</v>
      </c>
      <c r="C497" s="73">
        <v>435</v>
      </c>
      <c r="D497" s="41">
        <f>SUM(D498:D501)</f>
        <v>435</v>
      </c>
      <c r="E497" s="42">
        <f t="shared" si="26"/>
        <v>1</v>
      </c>
      <c r="F497" s="42">
        <f t="shared" si="27"/>
        <v>1.6051660516605166</v>
      </c>
      <c r="G497" s="43"/>
      <c r="H497" s="44">
        <f t="shared" si="25"/>
        <v>0</v>
      </c>
    </row>
    <row r="498" spans="1:8" ht="18.75" customHeight="1">
      <c r="A498" s="40" t="s">
        <v>14</v>
      </c>
      <c r="B498" s="41">
        <v>145</v>
      </c>
      <c r="C498" s="103">
        <v>67</v>
      </c>
      <c r="D498" s="41">
        <v>67</v>
      </c>
      <c r="E498" s="42">
        <f t="shared" si="26"/>
        <v>1</v>
      </c>
      <c r="F498" s="42">
        <f t="shared" si="27"/>
        <v>0.46206896551724136</v>
      </c>
      <c r="G498" s="43"/>
      <c r="H498" s="44">
        <f t="shared" si="25"/>
        <v>0</v>
      </c>
    </row>
    <row r="499" spans="1:8" ht="18.75" customHeight="1">
      <c r="A499" s="40" t="s">
        <v>15</v>
      </c>
      <c r="B499" s="41">
        <v>20</v>
      </c>
      <c r="C499" s="103">
        <v>14</v>
      </c>
      <c r="D499" s="41">
        <v>14</v>
      </c>
      <c r="E499" s="42">
        <f t="shared" si="26"/>
        <v>1</v>
      </c>
      <c r="F499" s="42">
        <f t="shared" si="27"/>
        <v>0.7</v>
      </c>
      <c r="G499" s="43"/>
      <c r="H499" s="44">
        <f t="shared" si="25"/>
        <v>0</v>
      </c>
    </row>
    <row r="500" spans="1:8" ht="18.75" customHeight="1">
      <c r="A500" s="40" t="s">
        <v>30</v>
      </c>
      <c r="B500" s="41">
        <v>106</v>
      </c>
      <c r="C500" s="103">
        <v>60</v>
      </c>
      <c r="D500" s="41">
        <v>60</v>
      </c>
      <c r="E500" s="42">
        <f t="shared" si="26"/>
        <v>1</v>
      </c>
      <c r="F500" s="42">
        <f t="shared" si="27"/>
        <v>0.5660377358490566</v>
      </c>
      <c r="G500" s="43"/>
      <c r="H500" s="44">
        <f t="shared" si="25"/>
        <v>0</v>
      </c>
    </row>
    <row r="501" spans="1:8" ht="18.75" customHeight="1">
      <c r="A501" s="40" t="s">
        <v>339</v>
      </c>
      <c r="B501" s="41"/>
      <c r="C501" s="103">
        <v>294</v>
      </c>
      <c r="D501" s="41">
        <v>294</v>
      </c>
      <c r="E501" s="42">
        <f t="shared" si="26"/>
        <v>1</v>
      </c>
      <c r="F501" s="42"/>
      <c r="G501" s="43"/>
      <c r="H501" s="44">
        <f t="shared" si="25"/>
        <v>0</v>
      </c>
    </row>
    <row r="502" spans="1:7" ht="18.75" customHeight="1">
      <c r="A502" s="40" t="s">
        <v>739</v>
      </c>
      <c r="B502" s="41">
        <f>B503</f>
        <v>230</v>
      </c>
      <c r="C502" s="41">
        <v>0</v>
      </c>
      <c r="D502" s="41">
        <f>D503</f>
        <v>0</v>
      </c>
      <c r="E502" s="42"/>
      <c r="F502" s="42">
        <f t="shared" si="27"/>
        <v>0</v>
      </c>
      <c r="G502" s="43"/>
    </row>
    <row r="503" spans="1:7" ht="18.75" customHeight="1">
      <c r="A503" s="40" t="s">
        <v>740</v>
      </c>
      <c r="B503" s="41">
        <v>230</v>
      </c>
      <c r="C503" s="103">
        <v>0</v>
      </c>
      <c r="D503" s="41"/>
      <c r="E503" s="42"/>
      <c r="F503" s="42">
        <f t="shared" si="27"/>
        <v>0</v>
      </c>
      <c r="G503" s="43"/>
    </row>
    <row r="504" spans="1:8" ht="18.75" customHeight="1">
      <c r="A504" s="40" t="s">
        <v>340</v>
      </c>
      <c r="B504" s="41">
        <f>SUM(B505:B506)</f>
        <v>142</v>
      </c>
      <c r="C504" s="73">
        <v>417</v>
      </c>
      <c r="D504" s="41">
        <f>SUM(D505:D506)</f>
        <v>417</v>
      </c>
      <c r="E504" s="42">
        <f t="shared" si="26"/>
        <v>1</v>
      </c>
      <c r="F504" s="42">
        <f t="shared" si="27"/>
        <v>2.936619718309859</v>
      </c>
      <c r="G504" s="43"/>
      <c r="H504" s="44">
        <f t="shared" si="25"/>
        <v>0</v>
      </c>
    </row>
    <row r="505" spans="1:8" ht="18.75" customHeight="1">
      <c r="A505" s="40" t="s">
        <v>341</v>
      </c>
      <c r="B505" s="41">
        <v>142</v>
      </c>
      <c r="C505" s="103">
        <v>92</v>
      </c>
      <c r="D505" s="41">
        <v>92</v>
      </c>
      <c r="E505" s="42">
        <f t="shared" si="26"/>
        <v>1</v>
      </c>
      <c r="F505" s="42">
        <f t="shared" si="27"/>
        <v>0.647887323943662</v>
      </c>
      <c r="G505" s="43"/>
      <c r="H505" s="44">
        <f t="shared" si="25"/>
        <v>0</v>
      </c>
    </row>
    <row r="506" spans="1:8" ht="18.75" customHeight="1">
      <c r="A506" s="40" t="s">
        <v>342</v>
      </c>
      <c r="B506" s="41"/>
      <c r="C506" s="103">
        <v>325</v>
      </c>
      <c r="D506" s="41">
        <v>325</v>
      </c>
      <c r="E506" s="42">
        <f t="shared" si="26"/>
        <v>1</v>
      </c>
      <c r="F506" s="42"/>
      <c r="G506" s="43"/>
      <c r="H506" s="44">
        <f t="shared" si="25"/>
        <v>0</v>
      </c>
    </row>
    <row r="507" spans="1:7" ht="18.75" customHeight="1">
      <c r="A507" s="40" t="s">
        <v>747</v>
      </c>
      <c r="B507" s="41">
        <f>SUM(B508,B512,B514,B516,B519)</f>
        <v>789</v>
      </c>
      <c r="C507" s="41">
        <v>1578</v>
      </c>
      <c r="D507" s="41">
        <f>SUM(D508,D512,D514,D516,D519)</f>
        <v>1578</v>
      </c>
      <c r="E507" s="42">
        <f t="shared" si="26"/>
        <v>1</v>
      </c>
      <c r="F507" s="42">
        <f t="shared" si="27"/>
        <v>2</v>
      </c>
      <c r="G507" s="43"/>
    </row>
    <row r="508" spans="1:7" ht="18.75" customHeight="1">
      <c r="A508" s="40" t="s">
        <v>893</v>
      </c>
      <c r="B508" s="41">
        <f>SUM(B509:B511)</f>
        <v>0</v>
      </c>
      <c r="C508" s="41">
        <v>244</v>
      </c>
      <c r="D508" s="41">
        <f>SUM(D509:D511)</f>
        <v>244</v>
      </c>
      <c r="E508" s="42">
        <f t="shared" si="26"/>
        <v>1</v>
      </c>
      <c r="F508" s="42"/>
      <c r="G508" s="43"/>
    </row>
    <row r="509" spans="1:7" ht="18.75" customHeight="1">
      <c r="A509" s="40" t="s">
        <v>15</v>
      </c>
      <c r="B509" s="41"/>
      <c r="C509" s="103">
        <v>71</v>
      </c>
      <c r="D509" s="41">
        <v>71</v>
      </c>
      <c r="E509" s="42">
        <f t="shared" si="26"/>
        <v>1</v>
      </c>
      <c r="F509" s="42"/>
      <c r="G509" s="43"/>
    </row>
    <row r="510" spans="1:7" ht="18.75" customHeight="1">
      <c r="A510" s="40" t="s">
        <v>894</v>
      </c>
      <c r="B510" s="41"/>
      <c r="C510" s="103">
        <v>163</v>
      </c>
      <c r="D510" s="41">
        <v>163</v>
      </c>
      <c r="E510" s="42">
        <f t="shared" si="26"/>
        <v>1</v>
      </c>
      <c r="F510" s="42"/>
      <c r="G510" s="43"/>
    </row>
    <row r="511" spans="1:7" ht="18.75" customHeight="1">
      <c r="A511" s="40" t="s">
        <v>895</v>
      </c>
      <c r="B511" s="41"/>
      <c r="C511" s="103">
        <v>10</v>
      </c>
      <c r="D511" s="41">
        <v>10</v>
      </c>
      <c r="E511" s="42">
        <f t="shared" si="26"/>
        <v>1</v>
      </c>
      <c r="F511" s="42"/>
      <c r="G511" s="43"/>
    </row>
    <row r="512" spans="1:7" ht="18.75" customHeight="1">
      <c r="A512" s="40" t="s">
        <v>896</v>
      </c>
      <c r="B512" s="41">
        <f>SUM(B513)</f>
        <v>251</v>
      </c>
      <c r="C512" s="41">
        <v>247</v>
      </c>
      <c r="D512" s="41">
        <f>SUM(D513)</f>
        <v>247</v>
      </c>
      <c r="E512" s="42">
        <f t="shared" si="26"/>
        <v>1</v>
      </c>
      <c r="F512" s="42">
        <f t="shared" si="27"/>
        <v>0.9840637450199203</v>
      </c>
      <c r="G512" s="43"/>
    </row>
    <row r="513" spans="1:7" ht="18.75" customHeight="1">
      <c r="A513" s="40" t="s">
        <v>897</v>
      </c>
      <c r="B513" s="41">
        <v>251</v>
      </c>
      <c r="C513" s="103">
        <v>247</v>
      </c>
      <c r="D513" s="41">
        <v>247</v>
      </c>
      <c r="E513" s="42">
        <f t="shared" si="26"/>
        <v>1</v>
      </c>
      <c r="F513" s="42">
        <f t="shared" si="27"/>
        <v>0.9840637450199203</v>
      </c>
      <c r="G513" s="43"/>
    </row>
    <row r="514" spans="1:7" ht="18.75" customHeight="1">
      <c r="A514" s="40" t="s">
        <v>323</v>
      </c>
      <c r="B514" s="41">
        <f>SUM(B515)</f>
        <v>118</v>
      </c>
      <c r="C514" s="41">
        <v>118</v>
      </c>
      <c r="D514" s="41">
        <f>SUM(D515)</f>
        <v>118</v>
      </c>
      <c r="E514" s="42">
        <f t="shared" si="26"/>
        <v>1</v>
      </c>
      <c r="F514" s="42">
        <f t="shared" si="27"/>
        <v>1</v>
      </c>
      <c r="G514" s="43"/>
    </row>
    <row r="515" spans="1:7" ht="18.75" customHeight="1">
      <c r="A515" s="40" t="s">
        <v>324</v>
      </c>
      <c r="B515" s="41">
        <v>118</v>
      </c>
      <c r="C515" s="103">
        <v>118</v>
      </c>
      <c r="D515" s="41">
        <v>118</v>
      </c>
      <c r="E515" s="42">
        <f t="shared" si="26"/>
        <v>1</v>
      </c>
      <c r="F515" s="42">
        <f t="shared" si="27"/>
        <v>1</v>
      </c>
      <c r="G515" s="43"/>
    </row>
    <row r="516" spans="1:7" ht="18.75" customHeight="1">
      <c r="A516" s="40" t="s">
        <v>898</v>
      </c>
      <c r="B516" s="41">
        <f>SUM(B517:B518)</f>
        <v>0</v>
      </c>
      <c r="C516" s="41">
        <v>106</v>
      </c>
      <c r="D516" s="41">
        <f>SUM(D517:D518)</f>
        <v>106</v>
      </c>
      <c r="E516" s="42">
        <f t="shared" si="26"/>
        <v>1</v>
      </c>
      <c r="F516" s="42"/>
      <c r="G516" s="43"/>
    </row>
    <row r="517" spans="1:7" ht="18.75" customHeight="1">
      <c r="A517" s="40" t="s">
        <v>899</v>
      </c>
      <c r="B517" s="41"/>
      <c r="C517" s="103">
        <v>77</v>
      </c>
      <c r="D517" s="41">
        <v>77</v>
      </c>
      <c r="E517" s="42">
        <f t="shared" si="26"/>
        <v>1</v>
      </c>
      <c r="F517" s="42"/>
      <c r="G517" s="43"/>
    </row>
    <row r="518" spans="1:7" ht="18.75" customHeight="1">
      <c r="A518" s="40" t="s">
        <v>900</v>
      </c>
      <c r="B518" s="41"/>
      <c r="C518" s="103">
        <v>29</v>
      </c>
      <c r="D518" s="41">
        <v>29</v>
      </c>
      <c r="E518" s="42">
        <f t="shared" si="26"/>
        <v>1</v>
      </c>
      <c r="F518" s="42"/>
      <c r="G518" s="43"/>
    </row>
    <row r="519" spans="1:7" ht="18.75" customHeight="1">
      <c r="A519" s="40" t="s">
        <v>901</v>
      </c>
      <c r="B519" s="41">
        <f>SUM(B520:B521)</f>
        <v>420</v>
      </c>
      <c r="C519" s="41">
        <v>863</v>
      </c>
      <c r="D519" s="41">
        <f>SUM(D520:D521)</f>
        <v>863</v>
      </c>
      <c r="E519" s="42">
        <f t="shared" si="26"/>
        <v>1</v>
      </c>
      <c r="F519" s="42">
        <f t="shared" si="27"/>
        <v>2.0547619047619046</v>
      </c>
      <c r="G519" s="43"/>
    </row>
    <row r="520" spans="1:7" ht="18.75" customHeight="1">
      <c r="A520" s="40" t="s">
        <v>159</v>
      </c>
      <c r="B520" s="41">
        <v>385</v>
      </c>
      <c r="C520" s="103">
        <v>763</v>
      </c>
      <c r="D520" s="41">
        <v>763</v>
      </c>
      <c r="E520" s="42">
        <f t="shared" si="26"/>
        <v>1</v>
      </c>
      <c r="F520" s="42">
        <f t="shared" si="27"/>
        <v>1.981818181818182</v>
      </c>
      <c r="G520" s="43"/>
    </row>
    <row r="521" spans="1:7" ht="18.75" customHeight="1">
      <c r="A521" s="40" t="s">
        <v>160</v>
      </c>
      <c r="B521" s="41">
        <v>35</v>
      </c>
      <c r="C521" s="103">
        <v>100</v>
      </c>
      <c r="D521" s="41">
        <v>100</v>
      </c>
      <c r="E521" s="42">
        <f t="shared" si="26"/>
        <v>1</v>
      </c>
      <c r="F521" s="42">
        <f t="shared" si="27"/>
        <v>2.857142857142857</v>
      </c>
      <c r="G521" s="43"/>
    </row>
    <row r="522" spans="1:8" ht="18.75" customHeight="1">
      <c r="A522" s="40" t="s">
        <v>343</v>
      </c>
      <c r="B522" s="41">
        <f>SUM(B523:B524)</f>
        <v>840</v>
      </c>
      <c r="C522" s="73">
        <v>1012</v>
      </c>
      <c r="D522" s="41">
        <f>SUM(D523:D524)</f>
        <v>1012</v>
      </c>
      <c r="E522" s="42">
        <f t="shared" si="26"/>
        <v>1</v>
      </c>
      <c r="F522" s="42">
        <f t="shared" si="27"/>
        <v>1.2047619047619047</v>
      </c>
      <c r="G522" s="43"/>
      <c r="H522" s="44">
        <f t="shared" si="25"/>
        <v>0</v>
      </c>
    </row>
    <row r="523" spans="1:8" ht="18.75" customHeight="1">
      <c r="A523" s="40" t="s">
        <v>902</v>
      </c>
      <c r="B523" s="41"/>
      <c r="C523" s="103">
        <v>0</v>
      </c>
      <c r="D523" s="41"/>
      <c r="E523" s="42"/>
      <c r="F523" s="42"/>
      <c r="G523" s="43"/>
      <c r="H523" s="44">
        <f t="shared" si="25"/>
        <v>0</v>
      </c>
    </row>
    <row r="524" spans="1:8" ht="18.75" customHeight="1">
      <c r="A524" s="40" t="s">
        <v>903</v>
      </c>
      <c r="B524" s="41">
        <v>840</v>
      </c>
      <c r="C524" s="103">
        <v>1012</v>
      </c>
      <c r="D524" s="41">
        <v>1012</v>
      </c>
      <c r="E524" s="42">
        <f t="shared" si="26"/>
        <v>1</v>
      </c>
      <c r="F524" s="42">
        <f t="shared" si="27"/>
        <v>1.2047619047619047</v>
      </c>
      <c r="G524" s="43"/>
      <c r="H524" s="44">
        <f t="shared" si="25"/>
        <v>0</v>
      </c>
    </row>
    <row r="525" spans="1:8" ht="18.75" customHeight="1">
      <c r="A525" s="40" t="s">
        <v>344</v>
      </c>
      <c r="B525" s="41">
        <f aca="true" t="shared" si="28" ref="B525:D526">SUM(B526)</f>
        <v>229</v>
      </c>
      <c r="C525" s="73">
        <v>413</v>
      </c>
      <c r="D525" s="41">
        <f t="shared" si="28"/>
        <v>313</v>
      </c>
      <c r="E525" s="42">
        <f t="shared" si="26"/>
        <v>0.7578692493946732</v>
      </c>
      <c r="F525" s="42">
        <f t="shared" si="27"/>
        <v>1.3668122270742358</v>
      </c>
      <c r="G525" s="43"/>
      <c r="H525" s="44">
        <f t="shared" si="25"/>
        <v>100</v>
      </c>
    </row>
    <row r="526" spans="1:8" ht="18.75" customHeight="1">
      <c r="A526" s="40" t="s">
        <v>345</v>
      </c>
      <c r="B526" s="41">
        <f t="shared" si="28"/>
        <v>229</v>
      </c>
      <c r="C526" s="73">
        <v>413</v>
      </c>
      <c r="D526" s="41">
        <f t="shared" si="28"/>
        <v>313</v>
      </c>
      <c r="E526" s="42">
        <f t="shared" si="26"/>
        <v>0.7578692493946732</v>
      </c>
      <c r="F526" s="42">
        <f t="shared" si="27"/>
        <v>1.3668122270742358</v>
      </c>
      <c r="G526" s="43"/>
      <c r="H526" s="44">
        <f t="shared" si="25"/>
        <v>100</v>
      </c>
    </row>
    <row r="527" spans="1:8" ht="18.75" customHeight="1">
      <c r="A527" s="40" t="s">
        <v>346</v>
      </c>
      <c r="B527" s="41">
        <v>229</v>
      </c>
      <c r="C527" s="103">
        <v>413</v>
      </c>
      <c r="D527" s="41">
        <v>313</v>
      </c>
      <c r="E527" s="42">
        <f t="shared" si="26"/>
        <v>0.7578692493946732</v>
      </c>
      <c r="F527" s="42">
        <f t="shared" si="27"/>
        <v>1.3668122270742358</v>
      </c>
      <c r="G527" s="43"/>
      <c r="H527" s="44">
        <f t="shared" si="25"/>
        <v>100</v>
      </c>
    </row>
  </sheetData>
  <sheetProtection/>
  <autoFilter ref="A3:H527"/>
  <mergeCells count="1">
    <mergeCell ref="A1:G1"/>
  </mergeCells>
  <printOptions/>
  <pageMargins left="0.7874015748031497" right="0.5905511811023623" top="0.5905511811023623" bottom="0.7086614173228347" header="0.5118110236220472" footer="0.5118110236220472"/>
  <pageSetup firstPageNumber="2" useFirstPageNumber="1" horizontalDpi="600" verticalDpi="600" orientation="landscape" paperSize="9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7">
      <selection activeCell="B11" sqref="B11"/>
    </sheetView>
  </sheetViews>
  <sheetFormatPr defaultColWidth="9.00390625" defaultRowHeight="14.25"/>
  <cols>
    <col min="1" max="1" width="53.375" style="0" customWidth="1"/>
    <col min="2" max="2" width="12.75390625" style="0" customWidth="1"/>
    <col min="3" max="3" width="12.75390625" style="79" customWidth="1"/>
    <col min="4" max="6" width="12.75390625" style="0" customWidth="1"/>
  </cols>
  <sheetData>
    <row r="1" spans="1:7" ht="36" customHeight="1">
      <c r="A1" s="109" t="s">
        <v>904</v>
      </c>
      <c r="B1" s="109"/>
      <c r="C1" s="109"/>
      <c r="D1" s="109"/>
      <c r="E1" s="109"/>
      <c r="F1" s="109"/>
      <c r="G1" s="95"/>
    </row>
    <row r="2" spans="1:6" ht="14.25" customHeight="1">
      <c r="A2" s="4"/>
      <c r="B2" s="4"/>
      <c r="C2" s="85"/>
      <c r="D2" s="4"/>
      <c r="E2" s="4"/>
      <c r="F2" s="12" t="s">
        <v>3</v>
      </c>
    </row>
    <row r="3" spans="1:6" ht="31.5" customHeight="1">
      <c r="A3" s="3" t="s">
        <v>9</v>
      </c>
      <c r="B3" s="9" t="s">
        <v>701</v>
      </c>
      <c r="C3" s="90" t="s">
        <v>809</v>
      </c>
      <c r="D3" s="9" t="s">
        <v>905</v>
      </c>
      <c r="E3" s="9" t="s">
        <v>5</v>
      </c>
      <c r="F3" s="9" t="s">
        <v>857</v>
      </c>
    </row>
    <row r="4" spans="1:6" ht="27" customHeight="1">
      <c r="A4" s="94" t="s">
        <v>669</v>
      </c>
      <c r="B4" s="23"/>
      <c r="C4" s="78"/>
      <c r="D4" s="23"/>
      <c r="E4" s="24"/>
      <c r="F4" s="24"/>
    </row>
    <row r="5" spans="1:6" ht="27" customHeight="1">
      <c r="A5" s="56" t="s">
        <v>670</v>
      </c>
      <c r="B5" s="23"/>
      <c r="C5" s="86"/>
      <c r="D5" s="23"/>
      <c r="E5" s="30"/>
      <c r="F5" s="30"/>
    </row>
    <row r="6" spans="1:6" ht="27" customHeight="1">
      <c r="A6" s="56" t="s">
        <v>671</v>
      </c>
      <c r="B6" s="23">
        <v>1846</v>
      </c>
      <c r="C6" s="86">
        <v>1500</v>
      </c>
      <c r="D6" s="23">
        <v>1220</v>
      </c>
      <c r="E6" s="30">
        <f>D6/C6</f>
        <v>0.8133333333333334</v>
      </c>
      <c r="F6" s="30">
        <f>D6/B6</f>
        <v>0.6608884073672806</v>
      </c>
    </row>
    <row r="7" spans="1:6" ht="27" customHeight="1">
      <c r="A7" s="56" t="s">
        <v>672</v>
      </c>
      <c r="B7" s="23">
        <v>319</v>
      </c>
      <c r="C7" s="86">
        <v>300</v>
      </c>
      <c r="D7" s="23">
        <v>220</v>
      </c>
      <c r="E7" s="30">
        <f>D7/C7</f>
        <v>0.7333333333333333</v>
      </c>
      <c r="F7" s="30">
        <f>D7/B7</f>
        <v>0.6896551724137931</v>
      </c>
    </row>
    <row r="8" spans="1:6" ht="27" customHeight="1">
      <c r="A8" s="56" t="s">
        <v>673</v>
      </c>
      <c r="B8" s="23">
        <v>15235</v>
      </c>
      <c r="C8" s="86">
        <v>14000</v>
      </c>
      <c r="D8" s="23">
        <v>14490</v>
      </c>
      <c r="E8" s="30">
        <f>D8/C8</f>
        <v>1.035</v>
      </c>
      <c r="F8" s="30">
        <f>D8/B8</f>
        <v>0.9510994420741713</v>
      </c>
    </row>
    <row r="9" spans="1:6" ht="27" customHeight="1">
      <c r="A9" s="56" t="s">
        <v>674</v>
      </c>
      <c r="B9" s="23"/>
      <c r="C9" s="86"/>
      <c r="D9" s="23"/>
      <c r="E9" s="30"/>
      <c r="F9" s="30"/>
    </row>
    <row r="10" spans="1:6" ht="27" customHeight="1">
      <c r="A10" s="56" t="s">
        <v>675</v>
      </c>
      <c r="B10" s="23"/>
      <c r="C10" s="86"/>
      <c r="D10" s="23"/>
      <c r="E10" s="30"/>
      <c r="F10" s="30"/>
    </row>
    <row r="11" spans="1:6" ht="27" customHeight="1">
      <c r="A11" s="56" t="s">
        <v>676</v>
      </c>
      <c r="B11" s="23"/>
      <c r="C11" s="86"/>
      <c r="D11" s="23"/>
      <c r="E11" s="30"/>
      <c r="F11" s="30"/>
    </row>
    <row r="12" spans="1:6" ht="27" customHeight="1">
      <c r="A12" s="56" t="s">
        <v>677</v>
      </c>
      <c r="B12" s="23">
        <v>869</v>
      </c>
      <c r="C12" s="86">
        <v>200</v>
      </c>
      <c r="D12" s="23">
        <v>1667</v>
      </c>
      <c r="E12" s="30">
        <f>D12/C12</f>
        <v>8.335</v>
      </c>
      <c r="F12" s="30">
        <f>D12/B12</f>
        <v>1.9182968929804374</v>
      </c>
    </row>
    <row r="13" spans="1:6" ht="27" customHeight="1">
      <c r="A13" s="56" t="s">
        <v>678</v>
      </c>
      <c r="B13" s="23"/>
      <c r="C13" s="86"/>
      <c r="D13" s="23"/>
      <c r="E13" s="30"/>
      <c r="F13" s="30"/>
    </row>
    <row r="14" spans="1:6" ht="27" customHeight="1">
      <c r="A14" s="56" t="s">
        <v>679</v>
      </c>
      <c r="B14" s="23"/>
      <c r="C14" s="86"/>
      <c r="D14" s="23"/>
      <c r="E14" s="30"/>
      <c r="F14" s="30"/>
    </row>
    <row r="15" spans="1:6" ht="27" customHeight="1">
      <c r="A15" s="56" t="s">
        <v>680</v>
      </c>
      <c r="B15" s="23"/>
      <c r="C15" s="86"/>
      <c r="D15" s="23"/>
      <c r="E15" s="30"/>
      <c r="F15" s="30"/>
    </row>
    <row r="16" spans="1:6" ht="27" customHeight="1">
      <c r="A16" s="56" t="s">
        <v>681</v>
      </c>
      <c r="B16" s="23">
        <v>2</v>
      </c>
      <c r="C16" s="86"/>
      <c r="D16" s="23"/>
      <c r="E16" s="30"/>
      <c r="F16" s="30"/>
    </row>
    <row r="17" spans="1:6" ht="27" customHeight="1">
      <c r="A17" s="38" t="s">
        <v>347</v>
      </c>
      <c r="B17" s="22">
        <f>SUM(B4:B16)</f>
        <v>18271</v>
      </c>
      <c r="C17" s="86">
        <f>SUM(C4:C16)</f>
        <v>16000</v>
      </c>
      <c r="D17" s="22">
        <f>SUM(D4:D16)</f>
        <v>17597</v>
      </c>
      <c r="E17" s="30">
        <f>D17/C17</f>
        <v>1.0998125</v>
      </c>
      <c r="F17" s="30">
        <f>D17/B17</f>
        <v>0.9631109408352033</v>
      </c>
    </row>
    <row r="18" spans="1:6" ht="26.25" customHeight="1">
      <c r="A18" s="18"/>
      <c r="B18" s="18"/>
      <c r="C18" s="92"/>
      <c r="D18" s="19"/>
      <c r="E18" s="20"/>
      <c r="F18" s="21"/>
    </row>
    <row r="19" spans="1:6" ht="26.25" customHeight="1">
      <c r="A19" s="18"/>
      <c r="B19" s="18"/>
      <c r="C19" s="92"/>
      <c r="D19" s="19"/>
      <c r="E19" s="20"/>
      <c r="F19" s="21"/>
    </row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9" ht="27.75" customHeight="1"/>
  </sheetData>
  <sheetProtection/>
  <mergeCells count="1">
    <mergeCell ref="A1:F1"/>
  </mergeCells>
  <printOptions/>
  <pageMargins left="0.7874015748031497" right="0.5905511811023623" top="0.5905511811023623" bottom="0.5905511811023623" header="0.5118110236220472" footer="0.5118110236220472"/>
  <pageSetup firstPageNumber="27" useFirstPageNumber="1" horizontalDpi="600" verticalDpi="600" orientation="landscape" paperSize="9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0">
      <selection activeCell="B11" sqref="B11"/>
    </sheetView>
  </sheetViews>
  <sheetFormatPr defaultColWidth="9.00390625" defaultRowHeight="14.25"/>
  <cols>
    <col min="1" max="1" width="41.375" style="0" customWidth="1"/>
    <col min="2" max="2" width="15.25390625" style="0" customWidth="1"/>
    <col min="3" max="3" width="15.25390625" style="79" customWidth="1"/>
    <col min="4" max="6" width="15.25390625" style="0" customWidth="1"/>
  </cols>
  <sheetData>
    <row r="1" spans="1:6" ht="36" customHeight="1">
      <c r="A1" s="109" t="s">
        <v>906</v>
      </c>
      <c r="B1" s="109"/>
      <c r="C1" s="109"/>
      <c r="D1" s="109"/>
      <c r="E1" s="109"/>
      <c r="F1" s="109"/>
    </row>
    <row r="2" spans="1:6" ht="14.25" customHeight="1">
      <c r="A2" s="4"/>
      <c r="B2" s="4"/>
      <c r="C2" s="85"/>
      <c r="D2" s="4"/>
      <c r="E2" s="111" t="s">
        <v>3</v>
      </c>
      <c r="F2" s="111"/>
    </row>
    <row r="3" spans="1:6" ht="31.5" customHeight="1">
      <c r="A3" s="3" t="s">
        <v>9</v>
      </c>
      <c r="B3" s="9" t="s">
        <v>907</v>
      </c>
      <c r="C3" s="90" t="s">
        <v>855</v>
      </c>
      <c r="D3" s="9" t="s">
        <v>908</v>
      </c>
      <c r="E3" s="9" t="s">
        <v>10</v>
      </c>
      <c r="F3" s="71" t="s">
        <v>909</v>
      </c>
    </row>
    <row r="4" spans="1:6" ht="21" customHeight="1">
      <c r="A4" s="55" t="s">
        <v>688</v>
      </c>
      <c r="B4" s="25"/>
      <c r="C4" s="91"/>
      <c r="D4" s="25"/>
      <c r="E4" s="30"/>
      <c r="F4" s="30"/>
    </row>
    <row r="5" spans="1:6" ht="21" customHeight="1">
      <c r="A5" s="8" t="s">
        <v>348</v>
      </c>
      <c r="B5" s="25">
        <v>2</v>
      </c>
      <c r="C5" s="91">
        <v>36</v>
      </c>
      <c r="D5" s="25">
        <v>32</v>
      </c>
      <c r="E5" s="30">
        <f>D5/C5</f>
        <v>0.8888888888888888</v>
      </c>
      <c r="F5" s="30">
        <f>D5/B5</f>
        <v>16</v>
      </c>
    </row>
    <row r="6" spans="1:6" ht="21" customHeight="1">
      <c r="A6" s="8" t="s">
        <v>349</v>
      </c>
      <c r="B6" s="45">
        <v>465</v>
      </c>
      <c r="C6" s="91">
        <v>133</v>
      </c>
      <c r="D6" s="45">
        <v>133</v>
      </c>
      <c r="E6" s="30">
        <f aca="true" t="shared" si="0" ref="E6:E21">D6/C6</f>
        <v>1</v>
      </c>
      <c r="F6" s="30">
        <f aca="true" t="shared" si="1" ref="F6:F21">D6/B6</f>
        <v>0.2860215053763441</v>
      </c>
    </row>
    <row r="7" spans="1:6" ht="21" customHeight="1">
      <c r="A7" s="8" t="s">
        <v>350</v>
      </c>
      <c r="B7" s="25"/>
      <c r="C7" s="91"/>
      <c r="D7" s="25"/>
      <c r="E7" s="30"/>
      <c r="F7" s="30"/>
    </row>
    <row r="8" spans="1:6" ht="21" customHeight="1">
      <c r="A8" s="8" t="s">
        <v>351</v>
      </c>
      <c r="B8" s="25">
        <f>SUM(B9:B14)</f>
        <v>17632</v>
      </c>
      <c r="C8" s="25">
        <f>SUM(C9:C14)</f>
        <v>27170</v>
      </c>
      <c r="D8" s="25">
        <f>SUM(D9:D14)</f>
        <v>22464</v>
      </c>
      <c r="E8" s="30">
        <f t="shared" si="0"/>
        <v>0.8267942583732057</v>
      </c>
      <c r="F8" s="30">
        <f t="shared" si="1"/>
        <v>1.2740471869328494</v>
      </c>
    </row>
    <row r="9" spans="1:6" ht="21" customHeight="1">
      <c r="A9" s="8" t="s">
        <v>352</v>
      </c>
      <c r="B9" s="25">
        <v>15140</v>
      </c>
      <c r="C9" s="91">
        <v>25613</v>
      </c>
      <c r="D9" s="25">
        <v>21614</v>
      </c>
      <c r="E9" s="30">
        <f t="shared" si="0"/>
        <v>0.8438683481044782</v>
      </c>
      <c r="F9" s="30">
        <f t="shared" si="1"/>
        <v>1.4276089828269485</v>
      </c>
    </row>
    <row r="10" spans="1:6" ht="21" customHeight="1">
      <c r="A10" s="8" t="s">
        <v>354</v>
      </c>
      <c r="B10" s="72">
        <v>1928</v>
      </c>
      <c r="C10" s="91">
        <v>675</v>
      </c>
      <c r="D10" s="72">
        <v>312</v>
      </c>
      <c r="E10" s="30">
        <f t="shared" si="0"/>
        <v>0.4622222222222222</v>
      </c>
      <c r="F10" s="30">
        <f t="shared" si="1"/>
        <v>0.16182572614107885</v>
      </c>
    </row>
    <row r="11" spans="1:6" ht="21" customHeight="1">
      <c r="A11" s="8" t="s">
        <v>355</v>
      </c>
      <c r="B11" s="25">
        <v>474</v>
      </c>
      <c r="C11" s="91">
        <v>253</v>
      </c>
      <c r="D11" s="25">
        <v>191</v>
      </c>
      <c r="E11" s="30">
        <f t="shared" si="0"/>
        <v>0.7549407114624506</v>
      </c>
      <c r="F11" s="30">
        <f t="shared" si="1"/>
        <v>0.4029535864978903</v>
      </c>
    </row>
    <row r="12" spans="1:6" ht="21" customHeight="1">
      <c r="A12" s="8" t="s">
        <v>356</v>
      </c>
      <c r="B12" s="25"/>
      <c r="C12" s="91"/>
      <c r="D12" s="25"/>
      <c r="E12" s="30"/>
      <c r="F12" s="30"/>
    </row>
    <row r="13" spans="1:6" ht="21" customHeight="1">
      <c r="A13" s="8" t="s">
        <v>357</v>
      </c>
      <c r="B13" s="45"/>
      <c r="C13" s="91">
        <v>629</v>
      </c>
      <c r="D13" s="45">
        <v>347</v>
      </c>
      <c r="E13" s="30">
        <f t="shared" si="0"/>
        <v>0.5516693163751988</v>
      </c>
      <c r="F13" s="30"/>
    </row>
    <row r="14" spans="1:6" ht="21" customHeight="1">
      <c r="A14" s="8" t="s">
        <v>358</v>
      </c>
      <c r="B14" s="45">
        <v>90</v>
      </c>
      <c r="C14" s="91"/>
      <c r="D14" s="45"/>
      <c r="E14" s="30"/>
      <c r="F14" s="30">
        <f t="shared" si="1"/>
        <v>0</v>
      </c>
    </row>
    <row r="15" spans="1:6" ht="21" customHeight="1">
      <c r="A15" s="8" t="s">
        <v>359</v>
      </c>
      <c r="B15" s="45">
        <v>186</v>
      </c>
      <c r="C15" s="91">
        <v>400</v>
      </c>
      <c r="D15" s="45">
        <v>400</v>
      </c>
      <c r="E15" s="30">
        <f t="shared" si="0"/>
        <v>1</v>
      </c>
      <c r="F15" s="30">
        <f t="shared" si="1"/>
        <v>2.150537634408602</v>
      </c>
    </row>
    <row r="16" spans="1:6" ht="21" customHeight="1">
      <c r="A16" s="8" t="s">
        <v>360</v>
      </c>
      <c r="B16" s="25"/>
      <c r="C16" s="91"/>
      <c r="D16" s="25"/>
      <c r="E16" s="30"/>
      <c r="F16" s="30"/>
    </row>
    <row r="17" spans="1:6" ht="21" customHeight="1">
      <c r="A17" s="8" t="s">
        <v>361</v>
      </c>
      <c r="B17" s="25"/>
      <c r="C17" s="91"/>
      <c r="D17" s="25"/>
      <c r="E17" s="30"/>
      <c r="F17" s="30"/>
    </row>
    <row r="18" spans="1:6" ht="21" customHeight="1">
      <c r="A18" s="8" t="s">
        <v>362</v>
      </c>
      <c r="B18" s="45">
        <v>10</v>
      </c>
      <c r="C18" s="91"/>
      <c r="D18" s="45"/>
      <c r="E18" s="30"/>
      <c r="F18" s="30">
        <f t="shared" si="1"/>
        <v>0</v>
      </c>
    </row>
    <row r="19" spans="1:6" ht="21" customHeight="1">
      <c r="A19" s="8" t="s">
        <v>363</v>
      </c>
      <c r="B19" s="45">
        <v>610</v>
      </c>
      <c r="C19" s="91">
        <v>9796</v>
      </c>
      <c r="D19" s="45">
        <v>9746</v>
      </c>
      <c r="E19" s="30">
        <f t="shared" si="0"/>
        <v>0.9948958758677011</v>
      </c>
      <c r="F19" s="30">
        <f t="shared" si="1"/>
        <v>15.97704918032787</v>
      </c>
    </row>
    <row r="20" spans="1:6" ht="21" customHeight="1">
      <c r="A20" s="55" t="s">
        <v>744</v>
      </c>
      <c r="B20" s="45">
        <v>809</v>
      </c>
      <c r="C20" s="91"/>
      <c r="D20" s="45"/>
      <c r="E20" s="30"/>
      <c r="F20" s="30"/>
    </row>
    <row r="21" spans="1:6" ht="21" customHeight="1">
      <c r="A21" s="7" t="s">
        <v>364</v>
      </c>
      <c r="B21" s="23">
        <f>SUM(B4:B8,B15:B20)</f>
        <v>19714</v>
      </c>
      <c r="C21" s="23">
        <f>SUM(C4:C8,C15:C20)</f>
        <v>37535</v>
      </c>
      <c r="D21" s="23">
        <f>SUM(D4:D8,D15:D20)</f>
        <v>32775</v>
      </c>
      <c r="E21" s="30">
        <f t="shared" si="0"/>
        <v>0.873185027307846</v>
      </c>
      <c r="F21" s="30">
        <f t="shared" si="1"/>
        <v>1.662524094552095</v>
      </c>
    </row>
    <row r="22" ht="18" customHeight="1"/>
    <row r="23" ht="18" customHeight="1"/>
    <row r="24" ht="18" customHeight="1"/>
    <row r="25" ht="18.75" customHeight="1"/>
  </sheetData>
  <sheetProtection/>
  <mergeCells count="2">
    <mergeCell ref="A1:F1"/>
    <mergeCell ref="E2:F2"/>
  </mergeCells>
  <printOptions/>
  <pageMargins left="0.7874015748031497" right="0.5905511811023623" top="0.52" bottom="0.72" header="0.5118110236220472" footer="0.5118110236220472"/>
  <pageSetup firstPageNumber="28" useFirstPageNumber="1" horizontalDpi="600" verticalDpi="600" orientation="landscape" paperSize="9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xSplit="1" ySplit="3" topLeftCell="B13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9.00390625" defaultRowHeight="14.25"/>
  <cols>
    <col min="1" max="1" width="52.50390625" style="0" customWidth="1"/>
    <col min="2" max="2" width="22.50390625" style="0" customWidth="1"/>
    <col min="3" max="3" width="22.50390625" style="79" customWidth="1"/>
    <col min="4" max="4" width="22.50390625" style="0" customWidth="1"/>
    <col min="5" max="5" width="27.875" style="0" hidden="1" customWidth="1"/>
  </cols>
  <sheetData>
    <row r="1" spans="1:5" ht="35.25" customHeight="1">
      <c r="A1" s="109" t="s">
        <v>910</v>
      </c>
      <c r="B1" s="109"/>
      <c r="C1" s="109"/>
      <c r="D1" s="109"/>
      <c r="E1" s="109"/>
    </row>
    <row r="2" spans="4:5" ht="14.25" customHeight="1">
      <c r="D2" s="29" t="s">
        <v>3</v>
      </c>
      <c r="E2" s="6" t="s">
        <v>3</v>
      </c>
    </row>
    <row r="3" spans="1:5" ht="31.5" customHeight="1">
      <c r="A3" s="3" t="s">
        <v>4</v>
      </c>
      <c r="B3" s="3" t="s">
        <v>911</v>
      </c>
      <c r="C3" s="78" t="s">
        <v>912</v>
      </c>
      <c r="D3" s="9" t="s">
        <v>913</v>
      </c>
      <c r="E3" s="3" t="s">
        <v>6</v>
      </c>
    </row>
    <row r="4" spans="1:5" ht="18" customHeight="1">
      <c r="A4" s="13" t="s">
        <v>365</v>
      </c>
      <c r="B4" s="23">
        <f>SUM(B5:B17)</f>
        <v>10624</v>
      </c>
      <c r="C4" s="86">
        <f>SUM(C5:C17)</f>
        <v>11790</v>
      </c>
      <c r="D4" s="24">
        <f aca="true" t="shared" si="0" ref="D4:D21">C4/B4*100</f>
        <v>110.97515060240963</v>
      </c>
      <c r="E4" s="5"/>
    </row>
    <row r="5" spans="1:5" ht="18" customHeight="1">
      <c r="A5" s="13" t="s">
        <v>366</v>
      </c>
      <c r="B5" s="23">
        <v>4602</v>
      </c>
      <c r="C5" s="86">
        <v>5100</v>
      </c>
      <c r="D5" s="24">
        <f t="shared" si="0"/>
        <v>110.82138200782268</v>
      </c>
      <c r="E5" s="5"/>
    </row>
    <row r="6" spans="1:5" ht="18" customHeight="1">
      <c r="A6" s="13" t="s">
        <v>1037</v>
      </c>
      <c r="B6" s="23">
        <v>566</v>
      </c>
      <c r="C6" s="86">
        <v>630</v>
      </c>
      <c r="D6" s="24">
        <f t="shared" si="0"/>
        <v>111.30742049469964</v>
      </c>
      <c r="E6" s="5"/>
    </row>
    <row r="7" spans="1:5" ht="18" customHeight="1">
      <c r="A7" s="13" t="s">
        <v>1038</v>
      </c>
      <c r="B7" s="23">
        <v>112</v>
      </c>
      <c r="C7" s="86">
        <v>130</v>
      </c>
      <c r="D7" s="24">
        <f t="shared" si="0"/>
        <v>116.07142857142858</v>
      </c>
      <c r="E7" s="5"/>
    </row>
    <row r="8" spans="1:5" ht="18" customHeight="1">
      <c r="A8" s="13" t="s">
        <v>1039</v>
      </c>
      <c r="B8" s="23">
        <v>32</v>
      </c>
      <c r="C8" s="86">
        <v>30</v>
      </c>
      <c r="D8" s="24">
        <f t="shared" si="0"/>
        <v>93.75</v>
      </c>
      <c r="E8" s="5"/>
    </row>
    <row r="9" spans="1:5" ht="18" customHeight="1">
      <c r="A9" s="13" t="s">
        <v>1040</v>
      </c>
      <c r="B9" s="23">
        <v>689</v>
      </c>
      <c r="C9" s="86">
        <v>760</v>
      </c>
      <c r="D9" s="24">
        <f t="shared" si="0"/>
        <v>110.30478955007257</v>
      </c>
      <c r="E9" s="5"/>
    </row>
    <row r="10" spans="1:5" ht="18" customHeight="1">
      <c r="A10" s="13" t="s">
        <v>1041</v>
      </c>
      <c r="B10" s="23">
        <v>243</v>
      </c>
      <c r="C10" s="86">
        <v>270</v>
      </c>
      <c r="D10" s="24">
        <f t="shared" si="0"/>
        <v>111.11111111111111</v>
      </c>
      <c r="E10" s="5"/>
    </row>
    <row r="11" spans="1:5" ht="18" customHeight="1">
      <c r="A11" s="13" t="s">
        <v>1042</v>
      </c>
      <c r="B11" s="23">
        <v>303</v>
      </c>
      <c r="C11" s="86">
        <v>330</v>
      </c>
      <c r="D11" s="24">
        <f t="shared" si="0"/>
        <v>108.91089108910892</v>
      </c>
      <c r="E11" s="5"/>
    </row>
    <row r="12" spans="1:5" ht="18" customHeight="1">
      <c r="A12" s="13" t="s">
        <v>1043</v>
      </c>
      <c r="B12" s="23">
        <v>548</v>
      </c>
      <c r="C12" s="86">
        <v>610</v>
      </c>
      <c r="D12" s="24">
        <f t="shared" si="0"/>
        <v>111.31386861313868</v>
      </c>
      <c r="E12" s="5"/>
    </row>
    <row r="13" spans="1:5" ht="18" customHeight="1">
      <c r="A13" s="13" t="s">
        <v>1044</v>
      </c>
      <c r="B13" s="23">
        <v>349</v>
      </c>
      <c r="C13" s="86">
        <v>390</v>
      </c>
      <c r="D13" s="24">
        <f t="shared" si="0"/>
        <v>111.74785100286533</v>
      </c>
      <c r="E13" s="5"/>
    </row>
    <row r="14" spans="1:5" ht="18" customHeight="1">
      <c r="A14" s="13" t="s">
        <v>1045</v>
      </c>
      <c r="B14" s="23">
        <v>560</v>
      </c>
      <c r="C14" s="86">
        <v>620</v>
      </c>
      <c r="D14" s="24">
        <f t="shared" si="0"/>
        <v>110.71428571428572</v>
      </c>
      <c r="E14" s="5"/>
    </row>
    <row r="15" spans="1:5" ht="18" customHeight="1">
      <c r="A15" s="13" t="s">
        <v>1046</v>
      </c>
      <c r="B15" s="23">
        <v>897</v>
      </c>
      <c r="C15" s="86">
        <v>1000</v>
      </c>
      <c r="D15" s="24">
        <f t="shared" si="0"/>
        <v>111.48272017837235</v>
      </c>
      <c r="E15" s="5"/>
    </row>
    <row r="16" spans="1:5" ht="18" customHeight="1">
      <c r="A16" s="13" t="s">
        <v>1047</v>
      </c>
      <c r="B16" s="23">
        <v>1665</v>
      </c>
      <c r="C16" s="86">
        <v>1850</v>
      </c>
      <c r="D16" s="24">
        <f t="shared" si="0"/>
        <v>111.11111111111111</v>
      </c>
      <c r="E16" s="5"/>
    </row>
    <row r="17" spans="1:5" ht="18" customHeight="1">
      <c r="A17" s="13" t="s">
        <v>1048</v>
      </c>
      <c r="B17" s="23">
        <v>58</v>
      </c>
      <c r="C17" s="86">
        <v>70</v>
      </c>
      <c r="D17" s="24">
        <f t="shared" si="0"/>
        <v>120.6896551724138</v>
      </c>
      <c r="E17" s="5"/>
    </row>
    <row r="18" spans="1:5" ht="18" customHeight="1">
      <c r="A18" s="14" t="s">
        <v>367</v>
      </c>
      <c r="B18" s="23">
        <f>SUM(B19:B25)</f>
        <v>7133</v>
      </c>
      <c r="C18" s="86">
        <f>SUM(C19:C25)</f>
        <v>6500</v>
      </c>
      <c r="D18" s="24">
        <f t="shared" si="0"/>
        <v>91.12575353988504</v>
      </c>
      <c r="E18" s="5"/>
    </row>
    <row r="19" spans="1:5" ht="18" customHeight="1">
      <c r="A19" s="14" t="s">
        <v>368</v>
      </c>
      <c r="B19" s="23">
        <v>1242</v>
      </c>
      <c r="C19" s="86">
        <v>1200</v>
      </c>
      <c r="D19" s="24">
        <f t="shared" si="0"/>
        <v>96.61835748792271</v>
      </c>
      <c r="E19" s="5"/>
    </row>
    <row r="20" spans="1:5" ht="18" customHeight="1">
      <c r="A20" s="14" t="s">
        <v>369</v>
      </c>
      <c r="B20" s="23">
        <v>2292</v>
      </c>
      <c r="C20" s="86">
        <v>2200</v>
      </c>
      <c r="D20" s="24">
        <f t="shared" si="0"/>
        <v>95.98603839441536</v>
      </c>
      <c r="E20" s="5"/>
    </row>
    <row r="21" spans="1:5" ht="18" customHeight="1">
      <c r="A21" s="14" t="s">
        <v>370</v>
      </c>
      <c r="B21" s="23">
        <v>2447</v>
      </c>
      <c r="C21" s="86">
        <v>2400</v>
      </c>
      <c r="D21" s="24">
        <f t="shared" si="0"/>
        <v>98.07928075194116</v>
      </c>
      <c r="E21" s="5"/>
    </row>
    <row r="22" spans="1:5" ht="18" customHeight="1">
      <c r="A22" s="14" t="s">
        <v>371</v>
      </c>
      <c r="B22" s="23"/>
      <c r="C22" s="86"/>
      <c r="D22" s="24"/>
      <c r="E22" s="5"/>
    </row>
    <row r="23" spans="1:5" ht="18" customHeight="1">
      <c r="A23" s="14" t="s">
        <v>372</v>
      </c>
      <c r="B23" s="23">
        <v>1055</v>
      </c>
      <c r="C23" s="86">
        <v>650</v>
      </c>
      <c r="D23" s="24">
        <f>C23/B23*100</f>
        <v>61.61137440758294</v>
      </c>
      <c r="E23" s="5"/>
    </row>
    <row r="24" spans="1:5" ht="18" customHeight="1">
      <c r="A24" s="14" t="s">
        <v>914</v>
      </c>
      <c r="B24" s="23">
        <v>65</v>
      </c>
      <c r="C24" s="86"/>
      <c r="D24" s="24">
        <f>C24/B24*100</f>
        <v>0</v>
      </c>
      <c r="E24" s="5"/>
    </row>
    <row r="25" spans="1:5" ht="18" customHeight="1">
      <c r="A25" s="14" t="s">
        <v>915</v>
      </c>
      <c r="B25" s="23">
        <v>32</v>
      </c>
      <c r="C25" s="86">
        <v>50</v>
      </c>
      <c r="D25" s="24">
        <f>C25/B25*100</f>
        <v>156.25</v>
      </c>
      <c r="E25" s="5"/>
    </row>
    <row r="26" spans="1:5" ht="18.75" customHeight="1">
      <c r="A26" s="15" t="s">
        <v>753</v>
      </c>
      <c r="B26" s="23">
        <f>B18+B4</f>
        <v>17757</v>
      </c>
      <c r="C26" s="86">
        <f>C18+C4</f>
        <v>18290</v>
      </c>
      <c r="D26" s="24">
        <f>C26/B26*100</f>
        <v>103.0016331587543</v>
      </c>
      <c r="E26" s="5"/>
    </row>
  </sheetData>
  <sheetProtection/>
  <mergeCells count="1">
    <mergeCell ref="A1:E1"/>
  </mergeCells>
  <printOptions/>
  <pageMargins left="0.7874015748031497" right="0.5905511811023623" top="0.52" bottom="0.56" header="0.5118110236220472" footer="0.38"/>
  <pageSetup firstPageNumber="29" useFirstPageNumber="1" horizontalDpi="600" verticalDpi="600" orientation="landscape" paperSize="9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11" sqref="B11"/>
    </sheetView>
  </sheetViews>
  <sheetFormatPr defaultColWidth="9.00390625" defaultRowHeight="14.25"/>
  <cols>
    <col min="1" max="1" width="42.375" style="0" customWidth="1"/>
    <col min="2" max="2" width="20.75390625" style="0" customWidth="1"/>
    <col min="3" max="3" width="21.625" style="79" customWidth="1"/>
    <col min="4" max="4" width="17.875" style="0" customWidth="1"/>
    <col min="5" max="6" width="10.625" style="0" hidden="1" customWidth="1"/>
    <col min="7" max="7" width="18.875" style="0" customWidth="1"/>
    <col min="8" max="8" width="14.125" style="0" hidden="1" customWidth="1"/>
    <col min="9" max="10" width="9.00390625" style="0" hidden="1" customWidth="1"/>
  </cols>
  <sheetData>
    <row r="1" spans="1:7" ht="36" customHeight="1">
      <c r="A1" s="109" t="s">
        <v>916</v>
      </c>
      <c r="B1" s="109"/>
      <c r="C1" s="109"/>
      <c r="D1" s="109"/>
      <c r="E1" s="109"/>
      <c r="F1" s="109"/>
      <c r="G1" s="109"/>
    </row>
    <row r="2" spans="1:7" ht="14.25" customHeight="1">
      <c r="A2" s="4"/>
      <c r="B2" s="4"/>
      <c r="C2" s="85"/>
      <c r="D2" s="4"/>
      <c r="E2" s="2"/>
      <c r="G2" s="6" t="s">
        <v>3</v>
      </c>
    </row>
    <row r="3" spans="1:10" ht="31.5" customHeight="1">
      <c r="A3" s="3" t="s">
        <v>9</v>
      </c>
      <c r="B3" s="3" t="s">
        <v>917</v>
      </c>
      <c r="C3" s="78" t="s">
        <v>805</v>
      </c>
      <c r="D3" s="9" t="s">
        <v>373</v>
      </c>
      <c r="E3" s="3" t="s">
        <v>6</v>
      </c>
      <c r="G3" s="15" t="s">
        <v>374</v>
      </c>
      <c r="H3" s="17" t="s">
        <v>375</v>
      </c>
      <c r="I3" s="9" t="s">
        <v>373</v>
      </c>
      <c r="J3" s="15" t="s">
        <v>374</v>
      </c>
    </row>
    <row r="4" spans="1:10" ht="18" customHeight="1">
      <c r="A4" s="11" t="s">
        <v>376</v>
      </c>
      <c r="B4" s="41">
        <v>19693</v>
      </c>
      <c r="C4" s="41">
        <v>15847</v>
      </c>
      <c r="D4" s="30">
        <f>(B4-C4)/C4</f>
        <v>0.2426957783807661</v>
      </c>
      <c r="E4" s="31"/>
      <c r="F4" s="6"/>
      <c r="G4" s="31">
        <f>B4-C4</f>
        <v>3846</v>
      </c>
      <c r="H4" s="3">
        <v>9998</v>
      </c>
      <c r="I4" s="16">
        <f aca="true" t="shared" si="0" ref="I4:I26">(B4-H4)/H4</f>
        <v>0.9696939387877576</v>
      </c>
      <c r="J4">
        <f aca="true" t="shared" si="1" ref="J4:J26">B4-H4</f>
        <v>9695</v>
      </c>
    </row>
    <row r="5" spans="1:10" ht="18" customHeight="1">
      <c r="A5" s="11" t="s">
        <v>377</v>
      </c>
      <c r="B5" s="23"/>
      <c r="C5" s="23"/>
      <c r="D5" s="30"/>
      <c r="E5" s="31"/>
      <c r="F5" s="6"/>
      <c r="G5" s="31"/>
      <c r="H5" s="3"/>
      <c r="I5" s="16" t="e">
        <f t="shared" si="0"/>
        <v>#DIV/0!</v>
      </c>
      <c r="J5">
        <f t="shared" si="1"/>
        <v>0</v>
      </c>
    </row>
    <row r="6" spans="1:10" ht="18" customHeight="1">
      <c r="A6" s="11" t="s">
        <v>378</v>
      </c>
      <c r="B6" s="23">
        <v>5386</v>
      </c>
      <c r="C6" s="23">
        <v>4911</v>
      </c>
      <c r="D6" s="30">
        <f aca="true" t="shared" si="2" ref="D6:D26">(B6-C6)/C6</f>
        <v>0.09672164528609245</v>
      </c>
      <c r="E6" s="31"/>
      <c r="F6" s="6"/>
      <c r="G6" s="31">
        <f aca="true" t="shared" si="3" ref="G6:G26">B6-C6</f>
        <v>475</v>
      </c>
      <c r="H6" s="3">
        <v>7274</v>
      </c>
      <c r="I6" s="16"/>
      <c r="J6">
        <f t="shared" si="1"/>
        <v>-1888</v>
      </c>
    </row>
    <row r="7" spans="1:10" ht="18" customHeight="1">
      <c r="A7" s="11" t="s">
        <v>379</v>
      </c>
      <c r="B7" s="23">
        <v>31660</v>
      </c>
      <c r="C7" s="23">
        <v>31750</v>
      </c>
      <c r="D7" s="30">
        <f t="shared" si="2"/>
        <v>-0.0028346456692913387</v>
      </c>
      <c r="E7" s="31"/>
      <c r="F7" s="6"/>
      <c r="G7" s="31">
        <f t="shared" si="3"/>
        <v>-90</v>
      </c>
      <c r="H7" s="3">
        <v>28871</v>
      </c>
      <c r="I7" s="16">
        <f t="shared" si="0"/>
        <v>0.09660212670153441</v>
      </c>
      <c r="J7">
        <f t="shared" si="1"/>
        <v>2789</v>
      </c>
    </row>
    <row r="8" spans="1:10" ht="18" customHeight="1">
      <c r="A8" s="11" t="s">
        <v>380</v>
      </c>
      <c r="B8" s="23">
        <v>247</v>
      </c>
      <c r="C8" s="23">
        <v>217</v>
      </c>
      <c r="D8" s="30">
        <f t="shared" si="2"/>
        <v>0.1382488479262673</v>
      </c>
      <c r="E8" s="31"/>
      <c r="F8" s="6"/>
      <c r="G8" s="31">
        <f t="shared" si="3"/>
        <v>30</v>
      </c>
      <c r="H8" s="3">
        <v>1828</v>
      </c>
      <c r="I8" s="16">
        <f t="shared" si="0"/>
        <v>-0.8648796498905909</v>
      </c>
      <c r="J8">
        <f t="shared" si="1"/>
        <v>-1581</v>
      </c>
    </row>
    <row r="9" spans="1:10" ht="18" customHeight="1">
      <c r="A9" s="11" t="s">
        <v>381</v>
      </c>
      <c r="B9" s="23">
        <v>1637</v>
      </c>
      <c r="C9" s="23">
        <v>1836</v>
      </c>
      <c r="D9" s="30">
        <f t="shared" si="2"/>
        <v>-0.10838779956427015</v>
      </c>
      <c r="E9" s="31"/>
      <c r="F9" s="6"/>
      <c r="G9" s="31">
        <f t="shared" si="3"/>
        <v>-199</v>
      </c>
      <c r="H9" s="3">
        <v>2693</v>
      </c>
      <c r="I9" s="16">
        <f t="shared" si="0"/>
        <v>-0.3921277385815076</v>
      </c>
      <c r="J9">
        <f t="shared" si="1"/>
        <v>-1056</v>
      </c>
    </row>
    <row r="10" spans="1:10" ht="18" customHeight="1">
      <c r="A10" s="11" t="s">
        <v>382</v>
      </c>
      <c r="B10" s="23">
        <v>46915</v>
      </c>
      <c r="C10" s="23">
        <v>33469</v>
      </c>
      <c r="D10" s="30">
        <f t="shared" si="2"/>
        <v>0.40174489826406523</v>
      </c>
      <c r="E10" s="31"/>
      <c r="F10" s="6"/>
      <c r="G10" s="31">
        <f t="shared" si="3"/>
        <v>13446</v>
      </c>
      <c r="H10" s="3">
        <v>22514</v>
      </c>
      <c r="I10" s="16">
        <f t="shared" si="0"/>
        <v>1.0838145154126322</v>
      </c>
      <c r="J10">
        <f t="shared" si="1"/>
        <v>24401</v>
      </c>
    </row>
    <row r="11" spans="1:10" ht="18" customHeight="1">
      <c r="A11" s="13" t="s">
        <v>745</v>
      </c>
      <c r="B11" s="23">
        <v>16126</v>
      </c>
      <c r="C11" s="23">
        <v>12912</v>
      </c>
      <c r="D11" s="30">
        <f t="shared" si="2"/>
        <v>0.24891573729863692</v>
      </c>
      <c r="E11" s="31"/>
      <c r="F11" s="6"/>
      <c r="G11" s="31">
        <f t="shared" si="3"/>
        <v>3214</v>
      </c>
      <c r="H11" s="3">
        <v>17996</v>
      </c>
      <c r="I11" s="16">
        <f t="shared" si="0"/>
        <v>-0.1039119804400978</v>
      </c>
      <c r="J11">
        <f t="shared" si="1"/>
        <v>-1870</v>
      </c>
    </row>
    <row r="12" spans="1:10" ht="18" customHeight="1">
      <c r="A12" s="11" t="s">
        <v>383</v>
      </c>
      <c r="B12" s="23">
        <v>1969</v>
      </c>
      <c r="C12" s="23">
        <v>2293</v>
      </c>
      <c r="D12" s="30">
        <f t="shared" si="2"/>
        <v>-0.14129960750109027</v>
      </c>
      <c r="E12" s="31"/>
      <c r="F12" s="6"/>
      <c r="G12" s="31">
        <f t="shared" si="3"/>
        <v>-324</v>
      </c>
      <c r="H12" s="3">
        <v>10453</v>
      </c>
      <c r="I12" s="16">
        <f t="shared" si="0"/>
        <v>-0.8116330240122452</v>
      </c>
      <c r="J12">
        <f t="shared" si="1"/>
        <v>-8484</v>
      </c>
    </row>
    <row r="13" spans="1:10" ht="18" customHeight="1">
      <c r="A13" s="11" t="s">
        <v>384</v>
      </c>
      <c r="B13" s="23">
        <v>3794</v>
      </c>
      <c r="C13" s="23">
        <v>3885</v>
      </c>
      <c r="D13" s="30">
        <f t="shared" si="2"/>
        <v>-0.023423423423423424</v>
      </c>
      <c r="E13" s="31"/>
      <c r="F13" s="6"/>
      <c r="G13" s="31">
        <f t="shared" si="3"/>
        <v>-91</v>
      </c>
      <c r="H13" s="3">
        <v>7694</v>
      </c>
      <c r="I13" s="16">
        <f t="shared" si="0"/>
        <v>-0.5068884845334026</v>
      </c>
      <c r="J13">
        <f t="shared" si="1"/>
        <v>-3900</v>
      </c>
    </row>
    <row r="14" spans="1:10" ht="18" customHeight="1">
      <c r="A14" s="11" t="s">
        <v>385</v>
      </c>
      <c r="B14" s="23">
        <v>25843</v>
      </c>
      <c r="C14" s="23">
        <v>18506</v>
      </c>
      <c r="D14" s="30">
        <f t="shared" si="2"/>
        <v>0.39646601102345186</v>
      </c>
      <c r="E14" s="31"/>
      <c r="F14" s="6"/>
      <c r="G14" s="31">
        <f t="shared" si="3"/>
        <v>7337</v>
      </c>
      <c r="H14" s="3">
        <v>23313</v>
      </c>
      <c r="I14" s="16">
        <f t="shared" si="0"/>
        <v>0.10852314159481834</v>
      </c>
      <c r="J14">
        <f t="shared" si="1"/>
        <v>2530</v>
      </c>
    </row>
    <row r="15" spans="1:10" ht="18" customHeight="1">
      <c r="A15" s="11" t="s">
        <v>386</v>
      </c>
      <c r="B15" s="23">
        <v>6121</v>
      </c>
      <c r="C15" s="23">
        <v>1974</v>
      </c>
      <c r="D15" s="30">
        <f t="shared" si="2"/>
        <v>2.1008105369807497</v>
      </c>
      <c r="E15" s="31"/>
      <c r="F15" s="6"/>
      <c r="G15" s="31">
        <f t="shared" si="3"/>
        <v>4147</v>
      </c>
      <c r="H15" s="3">
        <v>6299</v>
      </c>
      <c r="I15" s="16">
        <f t="shared" si="0"/>
        <v>-0.028258453722813145</v>
      </c>
      <c r="J15">
        <f t="shared" si="1"/>
        <v>-178</v>
      </c>
    </row>
    <row r="16" spans="1:10" ht="18" customHeight="1">
      <c r="A16" s="11" t="s">
        <v>387</v>
      </c>
      <c r="B16" s="23">
        <v>337</v>
      </c>
      <c r="C16" s="23">
        <v>1599</v>
      </c>
      <c r="D16" s="30">
        <f t="shared" si="2"/>
        <v>-0.7892432770481551</v>
      </c>
      <c r="E16" s="31"/>
      <c r="F16" s="6"/>
      <c r="G16" s="31">
        <f t="shared" si="3"/>
        <v>-1262</v>
      </c>
      <c r="H16" s="3"/>
      <c r="I16" s="16" t="e">
        <f t="shared" si="0"/>
        <v>#DIV/0!</v>
      </c>
      <c r="J16">
        <f t="shared" si="1"/>
        <v>337</v>
      </c>
    </row>
    <row r="17" spans="1:10" ht="18" customHeight="1">
      <c r="A17" s="11" t="s">
        <v>388</v>
      </c>
      <c r="B17" s="23">
        <v>429</v>
      </c>
      <c r="C17" s="23">
        <v>657</v>
      </c>
      <c r="D17" s="30">
        <f t="shared" si="2"/>
        <v>-0.3470319634703196</v>
      </c>
      <c r="E17" s="31"/>
      <c r="F17" s="6"/>
      <c r="G17" s="31">
        <f t="shared" si="3"/>
        <v>-228</v>
      </c>
      <c r="H17" s="3">
        <v>428</v>
      </c>
      <c r="I17" s="16">
        <f t="shared" si="0"/>
        <v>0.002336448598130841</v>
      </c>
      <c r="J17">
        <f t="shared" si="1"/>
        <v>1</v>
      </c>
    </row>
    <row r="18" spans="1:10" ht="18" customHeight="1">
      <c r="A18" s="11" t="s">
        <v>389</v>
      </c>
      <c r="B18" s="23">
        <v>27</v>
      </c>
      <c r="C18" s="23">
        <v>43</v>
      </c>
      <c r="D18" s="30">
        <f t="shared" si="2"/>
        <v>-0.37209302325581395</v>
      </c>
      <c r="E18" s="31"/>
      <c r="F18" s="6"/>
      <c r="G18" s="31">
        <f t="shared" si="3"/>
        <v>-16</v>
      </c>
      <c r="H18" s="3"/>
      <c r="I18" s="16" t="e">
        <f t="shared" si="0"/>
        <v>#DIV/0!</v>
      </c>
      <c r="J18">
        <f t="shared" si="1"/>
        <v>27</v>
      </c>
    </row>
    <row r="19" spans="1:10" ht="18" customHeight="1">
      <c r="A19" s="11" t="s">
        <v>390</v>
      </c>
      <c r="B19" s="23">
        <v>34</v>
      </c>
      <c r="C19" s="23">
        <v>32</v>
      </c>
      <c r="D19" s="30">
        <f t="shared" si="2"/>
        <v>0.0625</v>
      </c>
      <c r="E19" s="31"/>
      <c r="F19" s="6"/>
      <c r="G19" s="31">
        <f t="shared" si="3"/>
        <v>2</v>
      </c>
      <c r="H19" s="3">
        <v>28</v>
      </c>
      <c r="I19" s="16">
        <f t="shared" si="0"/>
        <v>0.21428571428571427</v>
      </c>
      <c r="J19">
        <f t="shared" si="1"/>
        <v>6</v>
      </c>
    </row>
    <row r="20" spans="1:10" ht="18" customHeight="1">
      <c r="A20" s="13" t="s">
        <v>746</v>
      </c>
      <c r="B20" s="23">
        <v>499</v>
      </c>
      <c r="C20" s="23">
        <v>615</v>
      </c>
      <c r="D20" s="30">
        <f t="shared" si="2"/>
        <v>-0.1886178861788618</v>
      </c>
      <c r="E20" s="31"/>
      <c r="F20" s="6"/>
      <c r="G20" s="31">
        <f t="shared" si="3"/>
        <v>-116</v>
      </c>
      <c r="H20" s="3">
        <v>1804</v>
      </c>
      <c r="I20" s="16">
        <f t="shared" si="0"/>
        <v>-0.7233924611973392</v>
      </c>
      <c r="J20">
        <f t="shared" si="1"/>
        <v>-1305</v>
      </c>
    </row>
    <row r="21" spans="1:10" ht="18" customHeight="1">
      <c r="A21" s="11" t="s">
        <v>391</v>
      </c>
      <c r="B21" s="23"/>
      <c r="C21" s="23">
        <v>363</v>
      </c>
      <c r="D21" s="30">
        <f t="shared" si="2"/>
        <v>-1</v>
      </c>
      <c r="E21" s="31"/>
      <c r="F21" s="6"/>
      <c r="G21" s="31">
        <f t="shared" si="3"/>
        <v>-363</v>
      </c>
      <c r="H21" s="3">
        <v>2359</v>
      </c>
      <c r="I21" s="16">
        <f t="shared" si="0"/>
        <v>-1</v>
      </c>
      <c r="J21">
        <f t="shared" si="1"/>
        <v>-2359</v>
      </c>
    </row>
    <row r="22" spans="1:10" ht="18" customHeight="1">
      <c r="A22" s="11" t="s">
        <v>392</v>
      </c>
      <c r="B22" s="23">
        <v>18</v>
      </c>
      <c r="C22" s="23">
        <v>248</v>
      </c>
      <c r="D22" s="30">
        <f t="shared" si="2"/>
        <v>-0.9274193548387096</v>
      </c>
      <c r="E22" s="31"/>
      <c r="F22" s="6"/>
      <c r="G22" s="31">
        <f t="shared" si="3"/>
        <v>-230</v>
      </c>
      <c r="H22" s="3">
        <v>318</v>
      </c>
      <c r="I22" s="16">
        <f t="shared" si="0"/>
        <v>-0.9433962264150944</v>
      </c>
      <c r="J22">
        <f t="shared" si="1"/>
        <v>-300</v>
      </c>
    </row>
    <row r="23" spans="1:9" ht="18" customHeight="1">
      <c r="A23" s="13" t="s">
        <v>748</v>
      </c>
      <c r="B23" s="23">
        <v>536</v>
      </c>
      <c r="C23" s="23">
        <v>500</v>
      </c>
      <c r="D23" s="30">
        <f t="shared" si="2"/>
        <v>0.072</v>
      </c>
      <c r="E23" s="31"/>
      <c r="F23" s="6"/>
      <c r="G23" s="31">
        <f t="shared" si="3"/>
        <v>36</v>
      </c>
      <c r="H23" s="3"/>
      <c r="I23" s="16"/>
    </row>
    <row r="24" spans="1:10" ht="18" customHeight="1">
      <c r="A24" s="13" t="s">
        <v>749</v>
      </c>
      <c r="B24" s="23">
        <v>2874</v>
      </c>
      <c r="C24" s="23">
        <v>2067</v>
      </c>
      <c r="D24" s="30">
        <f t="shared" si="2"/>
        <v>0.3904208998548621</v>
      </c>
      <c r="E24" s="31"/>
      <c r="F24" s="6"/>
      <c r="G24" s="31">
        <f t="shared" si="3"/>
        <v>807</v>
      </c>
      <c r="H24" s="3">
        <v>164</v>
      </c>
      <c r="I24" s="16">
        <f t="shared" si="0"/>
        <v>16.524390243902438</v>
      </c>
      <c r="J24">
        <f t="shared" si="1"/>
        <v>2710</v>
      </c>
    </row>
    <row r="25" spans="1:10" ht="18" customHeight="1">
      <c r="A25" s="13" t="s">
        <v>750</v>
      </c>
      <c r="B25" s="23">
        <v>884</v>
      </c>
      <c r="C25" s="23">
        <v>147</v>
      </c>
      <c r="D25" s="30">
        <f t="shared" si="2"/>
        <v>5.01360544217687</v>
      </c>
      <c r="E25" s="31"/>
      <c r="F25" s="6"/>
      <c r="G25" s="31">
        <f t="shared" si="3"/>
        <v>737</v>
      </c>
      <c r="H25" s="3">
        <v>6298</v>
      </c>
      <c r="I25" s="16">
        <f t="shared" si="0"/>
        <v>-0.8596379803112099</v>
      </c>
      <c r="J25">
        <f t="shared" si="1"/>
        <v>-5414</v>
      </c>
    </row>
    <row r="26" spans="1:10" ht="18" customHeight="1">
      <c r="A26" s="3" t="s">
        <v>752</v>
      </c>
      <c r="B26" s="23">
        <f>SUM(B4:B25)</f>
        <v>165029</v>
      </c>
      <c r="C26" s="23">
        <f>SUM(C4:C25)</f>
        <v>133871</v>
      </c>
      <c r="D26" s="30">
        <f t="shared" si="2"/>
        <v>0.23274644994061447</v>
      </c>
      <c r="E26" s="31"/>
      <c r="F26" s="6"/>
      <c r="G26" s="31">
        <f t="shared" si="3"/>
        <v>31158</v>
      </c>
      <c r="H26" s="3">
        <f>SUM(H4:H25)</f>
        <v>150332</v>
      </c>
      <c r="I26" s="16">
        <f t="shared" si="0"/>
        <v>0.0977636165287497</v>
      </c>
      <c r="J26">
        <f t="shared" si="1"/>
        <v>14697</v>
      </c>
    </row>
    <row r="27" ht="18.75" customHeight="1"/>
  </sheetData>
  <sheetProtection/>
  <mergeCells count="1">
    <mergeCell ref="A1:G1"/>
  </mergeCells>
  <printOptions/>
  <pageMargins left="0.7874015748031497" right="0.5905511811023623" top="0.52" bottom="0.64" header="0.5118110236220472" footer="0.43"/>
  <pageSetup firstPageNumber="30" useFirstPageNumber="1" horizontalDpi="600" verticalDpi="600" orientation="landscape" paperSize="9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448"/>
  <sheetViews>
    <sheetView showZeros="0" zoomScalePageLayoutView="0" workbookViewId="0" topLeftCell="A1">
      <pane xSplit="1" ySplit="3" topLeftCell="B82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9.00390625" defaultRowHeight="14.25"/>
  <cols>
    <col min="1" max="1" width="45.875" style="44" customWidth="1"/>
    <col min="2" max="2" width="19.375" style="66" customWidth="1"/>
    <col min="3" max="3" width="19.00390625" style="89" customWidth="1"/>
    <col min="4" max="5" width="18.375" style="66" customWidth="1"/>
    <col min="6" max="16384" width="9.00390625" style="44" customWidth="1"/>
  </cols>
  <sheetData>
    <row r="1" spans="1:5" ht="36" customHeight="1">
      <c r="A1" s="110" t="s">
        <v>918</v>
      </c>
      <c r="B1" s="110"/>
      <c r="C1" s="110"/>
      <c r="D1" s="110"/>
      <c r="E1" s="110"/>
    </row>
    <row r="2" spans="1:5" ht="14.25" customHeight="1">
      <c r="A2" s="59"/>
      <c r="B2" s="65"/>
      <c r="C2" s="87"/>
      <c r="D2" s="65"/>
      <c r="E2" s="66" t="s">
        <v>3</v>
      </c>
    </row>
    <row r="3" spans="1:5" ht="31.5" customHeight="1">
      <c r="A3" s="15" t="s">
        <v>9</v>
      </c>
      <c r="B3" s="15" t="s">
        <v>917</v>
      </c>
      <c r="C3" s="88" t="s">
        <v>805</v>
      </c>
      <c r="D3" s="62" t="s">
        <v>373</v>
      </c>
      <c r="E3" s="15" t="s">
        <v>374</v>
      </c>
    </row>
    <row r="4" spans="1:5" ht="19.5" customHeight="1">
      <c r="A4" s="40" t="s">
        <v>395</v>
      </c>
      <c r="B4" s="41">
        <f>SUM(B5,B8,B11,B17,B22,B28,B37,B41,B44,B48,B83,B55,B58,B62,B65,B69,B73,B79,B89,B53,B34)</f>
        <v>19693</v>
      </c>
      <c r="C4" s="41">
        <f>SUM(C5,C8,C11,C17,C22,C28,C37,C41,C44,C48,C83,C55,C58,C62,C65,C69,C73,C79,C89,C53,C34)</f>
        <v>15847</v>
      </c>
      <c r="D4" s="67">
        <f>(B4-C4)/C4</f>
        <v>0.2426957783807661</v>
      </c>
      <c r="E4" s="68">
        <f>B4-C4</f>
        <v>3846</v>
      </c>
    </row>
    <row r="5" spans="1:5" ht="19.5" customHeight="1">
      <c r="A5" s="69" t="s">
        <v>509</v>
      </c>
      <c r="B5" s="41">
        <f>SUM(B6:B7)</f>
        <v>303</v>
      </c>
      <c r="C5" s="41">
        <f>SUM(C6:C7)</f>
        <v>277</v>
      </c>
      <c r="D5" s="67">
        <f aca="true" t="shared" si="0" ref="D5:D68">(B5-C5)/C5</f>
        <v>0.09386281588447654</v>
      </c>
      <c r="E5" s="68">
        <f aca="true" t="shared" si="1" ref="E5:E68">B5-C5</f>
        <v>26</v>
      </c>
    </row>
    <row r="6" spans="1:5" ht="19.5" customHeight="1">
      <c r="A6" s="40" t="s">
        <v>14</v>
      </c>
      <c r="B6" s="41">
        <v>241</v>
      </c>
      <c r="C6" s="41">
        <v>215</v>
      </c>
      <c r="D6" s="67">
        <f t="shared" si="0"/>
        <v>0.12093023255813953</v>
      </c>
      <c r="E6" s="68">
        <f t="shared" si="1"/>
        <v>26</v>
      </c>
    </row>
    <row r="7" spans="1:5" ht="19.5" customHeight="1">
      <c r="A7" s="40" t="s">
        <v>15</v>
      </c>
      <c r="B7" s="41">
        <v>62</v>
      </c>
      <c r="C7" s="41">
        <v>62</v>
      </c>
      <c r="D7" s="67">
        <f t="shared" si="0"/>
        <v>0</v>
      </c>
      <c r="E7" s="68">
        <f t="shared" si="1"/>
        <v>0</v>
      </c>
    </row>
    <row r="8" spans="1:5" ht="19.5" customHeight="1">
      <c r="A8" s="69" t="s">
        <v>510</v>
      </c>
      <c r="B8" s="41">
        <f>SUM(B9:B10)</f>
        <v>245</v>
      </c>
      <c r="C8" s="41">
        <f>SUM(C9:C10)</f>
        <v>244</v>
      </c>
      <c r="D8" s="67">
        <f t="shared" si="0"/>
        <v>0.004098360655737705</v>
      </c>
      <c r="E8" s="68">
        <f t="shared" si="1"/>
        <v>1</v>
      </c>
    </row>
    <row r="9" spans="1:5" ht="19.5" customHeight="1">
      <c r="A9" s="40" t="s">
        <v>14</v>
      </c>
      <c r="B9" s="41">
        <v>184</v>
      </c>
      <c r="C9" s="41">
        <v>208</v>
      </c>
      <c r="D9" s="67">
        <f t="shared" si="0"/>
        <v>-0.11538461538461539</v>
      </c>
      <c r="E9" s="68">
        <f t="shared" si="1"/>
        <v>-24</v>
      </c>
    </row>
    <row r="10" spans="1:5" ht="19.5" customHeight="1">
      <c r="A10" s="40" t="s">
        <v>15</v>
      </c>
      <c r="B10" s="41">
        <v>61</v>
      </c>
      <c r="C10" s="41">
        <v>36</v>
      </c>
      <c r="D10" s="67">
        <f t="shared" si="0"/>
        <v>0.6944444444444444</v>
      </c>
      <c r="E10" s="68">
        <f t="shared" si="1"/>
        <v>25</v>
      </c>
    </row>
    <row r="11" spans="1:5" ht="19.5" customHeight="1">
      <c r="A11" s="69" t="s">
        <v>511</v>
      </c>
      <c r="B11" s="41">
        <f>SUM(B12:B16)</f>
        <v>5552</v>
      </c>
      <c r="C11" s="41">
        <f>SUM(C12:C16)</f>
        <v>4589</v>
      </c>
      <c r="D11" s="67">
        <f t="shared" si="0"/>
        <v>0.2098496404445413</v>
      </c>
      <c r="E11" s="68">
        <f t="shared" si="1"/>
        <v>963</v>
      </c>
    </row>
    <row r="12" spans="1:5" ht="19.5" customHeight="1">
      <c r="A12" s="40" t="s">
        <v>14</v>
      </c>
      <c r="B12" s="41">
        <v>3265</v>
      </c>
      <c r="C12" s="41">
        <v>2846</v>
      </c>
      <c r="D12" s="67">
        <f t="shared" si="0"/>
        <v>0.14722417427969078</v>
      </c>
      <c r="E12" s="68">
        <f t="shared" si="1"/>
        <v>419</v>
      </c>
    </row>
    <row r="13" spans="1:5" ht="19.5" customHeight="1">
      <c r="A13" s="40" t="s">
        <v>15</v>
      </c>
      <c r="B13" s="41">
        <v>1652</v>
      </c>
      <c r="C13" s="41">
        <v>1131</v>
      </c>
      <c r="D13" s="67">
        <f t="shared" si="0"/>
        <v>0.46065428824049515</v>
      </c>
      <c r="E13" s="68">
        <f t="shared" si="1"/>
        <v>521</v>
      </c>
    </row>
    <row r="14" spans="1:5" ht="19.5" customHeight="1">
      <c r="A14" s="40" t="s">
        <v>21</v>
      </c>
      <c r="B14" s="41">
        <v>462</v>
      </c>
      <c r="C14" s="41">
        <v>445</v>
      </c>
      <c r="D14" s="67">
        <f t="shared" si="0"/>
        <v>0.038202247191011236</v>
      </c>
      <c r="E14" s="68">
        <f t="shared" si="1"/>
        <v>17</v>
      </c>
    </row>
    <row r="15" spans="1:5" ht="19.5" customHeight="1">
      <c r="A15" s="40" t="s">
        <v>22</v>
      </c>
      <c r="B15" s="41">
        <v>98</v>
      </c>
      <c r="C15" s="41">
        <v>91</v>
      </c>
      <c r="D15" s="67">
        <f t="shared" si="0"/>
        <v>0.07692307692307693</v>
      </c>
      <c r="E15" s="68">
        <f t="shared" si="1"/>
        <v>7</v>
      </c>
    </row>
    <row r="16" spans="1:5" ht="19.5" customHeight="1">
      <c r="A16" s="63" t="s">
        <v>754</v>
      </c>
      <c r="B16" s="41">
        <v>75</v>
      </c>
      <c r="C16" s="41">
        <v>76</v>
      </c>
      <c r="D16" s="67">
        <f t="shared" si="0"/>
        <v>-0.013157894736842105</v>
      </c>
      <c r="E16" s="68">
        <f t="shared" si="1"/>
        <v>-1</v>
      </c>
    </row>
    <row r="17" spans="1:5" ht="19.5" customHeight="1">
      <c r="A17" s="69" t="s">
        <v>512</v>
      </c>
      <c r="B17" s="41">
        <f>SUM(B18:B21)</f>
        <v>230</v>
      </c>
      <c r="C17" s="41">
        <f>SUM(C18:C21)</f>
        <v>218</v>
      </c>
      <c r="D17" s="67">
        <f t="shared" si="0"/>
        <v>0.05504587155963303</v>
      </c>
      <c r="E17" s="68">
        <f t="shared" si="1"/>
        <v>12</v>
      </c>
    </row>
    <row r="18" spans="1:5" ht="19.5" customHeight="1">
      <c r="A18" s="40" t="s">
        <v>14</v>
      </c>
      <c r="B18" s="41">
        <v>124</v>
      </c>
      <c r="C18" s="41">
        <v>60</v>
      </c>
      <c r="D18" s="67">
        <f t="shared" si="0"/>
        <v>1.0666666666666667</v>
      </c>
      <c r="E18" s="68">
        <f t="shared" si="1"/>
        <v>64</v>
      </c>
    </row>
    <row r="19" spans="1:5" ht="19.5" customHeight="1">
      <c r="A19" s="40" t="s">
        <v>15</v>
      </c>
      <c r="B19" s="41">
        <v>39</v>
      </c>
      <c r="C19" s="41">
        <v>20</v>
      </c>
      <c r="D19" s="67">
        <f t="shared" si="0"/>
        <v>0.95</v>
      </c>
      <c r="E19" s="68">
        <f t="shared" si="1"/>
        <v>19</v>
      </c>
    </row>
    <row r="20" spans="1:5" ht="19.5" customHeight="1">
      <c r="A20" s="40" t="s">
        <v>25</v>
      </c>
      <c r="B20" s="41">
        <v>31</v>
      </c>
      <c r="C20" s="41">
        <v>93</v>
      </c>
      <c r="D20" s="67">
        <f t="shared" si="0"/>
        <v>-0.6666666666666666</v>
      </c>
      <c r="E20" s="68">
        <f t="shared" si="1"/>
        <v>-62</v>
      </c>
    </row>
    <row r="21" spans="1:5" ht="19.5" customHeight="1">
      <c r="A21" s="40" t="s">
        <v>26</v>
      </c>
      <c r="B21" s="41">
        <v>36</v>
      </c>
      <c r="C21" s="41">
        <v>45</v>
      </c>
      <c r="D21" s="67">
        <f t="shared" si="0"/>
        <v>-0.2</v>
      </c>
      <c r="E21" s="68">
        <f t="shared" si="1"/>
        <v>-9</v>
      </c>
    </row>
    <row r="22" spans="1:5" ht="19.5" customHeight="1">
      <c r="A22" s="69" t="s">
        <v>513</v>
      </c>
      <c r="B22" s="41">
        <f>SUM(B23:B27)</f>
        <v>282</v>
      </c>
      <c r="C22" s="41">
        <f>SUM(C23:C27)</f>
        <v>266</v>
      </c>
      <c r="D22" s="67">
        <f t="shared" si="0"/>
        <v>0.06015037593984962</v>
      </c>
      <c r="E22" s="68">
        <f t="shared" si="1"/>
        <v>16</v>
      </c>
    </row>
    <row r="23" spans="1:5" ht="19.5" customHeight="1">
      <c r="A23" s="40" t="s">
        <v>14</v>
      </c>
      <c r="B23" s="41">
        <v>164</v>
      </c>
      <c r="C23" s="41">
        <v>157</v>
      </c>
      <c r="D23" s="67">
        <f t="shared" si="0"/>
        <v>0.044585987261146494</v>
      </c>
      <c r="E23" s="68">
        <f t="shared" si="1"/>
        <v>7</v>
      </c>
    </row>
    <row r="24" spans="1:5" ht="19.5" customHeight="1">
      <c r="A24" s="40" t="s">
        <v>15</v>
      </c>
      <c r="B24" s="41">
        <v>27</v>
      </c>
      <c r="C24" s="41">
        <v>27</v>
      </c>
      <c r="D24" s="67">
        <f t="shared" si="0"/>
        <v>0</v>
      </c>
      <c r="E24" s="68">
        <f t="shared" si="1"/>
        <v>0</v>
      </c>
    </row>
    <row r="25" spans="1:5" ht="19.5" customHeight="1">
      <c r="A25" s="40" t="s">
        <v>28</v>
      </c>
      <c r="B25" s="41">
        <v>13</v>
      </c>
      <c r="C25" s="41">
        <v>13</v>
      </c>
      <c r="D25" s="67">
        <f t="shared" si="0"/>
        <v>0</v>
      </c>
      <c r="E25" s="68">
        <f t="shared" si="1"/>
        <v>0</v>
      </c>
    </row>
    <row r="26" spans="1:5" ht="19.5" customHeight="1">
      <c r="A26" s="40" t="s">
        <v>29</v>
      </c>
      <c r="B26" s="41">
        <v>60</v>
      </c>
      <c r="C26" s="41">
        <v>51</v>
      </c>
      <c r="D26" s="67">
        <f t="shared" si="0"/>
        <v>0.17647058823529413</v>
      </c>
      <c r="E26" s="68">
        <f t="shared" si="1"/>
        <v>9</v>
      </c>
    </row>
    <row r="27" spans="1:5" ht="19.5" customHeight="1">
      <c r="A27" s="40" t="s">
        <v>31</v>
      </c>
      <c r="B27" s="41">
        <v>18</v>
      </c>
      <c r="C27" s="41">
        <v>18</v>
      </c>
      <c r="D27" s="67">
        <f t="shared" si="0"/>
        <v>0</v>
      </c>
      <c r="E27" s="68">
        <f t="shared" si="1"/>
        <v>0</v>
      </c>
    </row>
    <row r="28" spans="1:5" ht="19.5" customHeight="1">
      <c r="A28" s="69" t="s">
        <v>514</v>
      </c>
      <c r="B28" s="41">
        <f>SUM(B29:B33)</f>
        <v>867</v>
      </c>
      <c r="C28" s="41">
        <f>SUM(C29:C33)</f>
        <v>783</v>
      </c>
      <c r="D28" s="67">
        <f t="shared" si="0"/>
        <v>0.10727969348659004</v>
      </c>
      <c r="E28" s="68">
        <f t="shared" si="1"/>
        <v>84</v>
      </c>
    </row>
    <row r="29" spans="1:5" ht="19.5" customHeight="1">
      <c r="A29" s="40" t="s">
        <v>14</v>
      </c>
      <c r="B29" s="41">
        <v>217</v>
      </c>
      <c r="C29" s="41">
        <v>243</v>
      </c>
      <c r="D29" s="67">
        <f t="shared" si="0"/>
        <v>-0.10699588477366255</v>
      </c>
      <c r="E29" s="68">
        <f t="shared" si="1"/>
        <v>-26</v>
      </c>
    </row>
    <row r="30" spans="1:5" ht="19.5" customHeight="1">
      <c r="A30" s="63" t="s">
        <v>595</v>
      </c>
      <c r="B30" s="41">
        <v>60</v>
      </c>
      <c r="C30" s="41"/>
      <c r="D30" s="67"/>
      <c r="E30" s="68">
        <f t="shared" si="1"/>
        <v>60</v>
      </c>
    </row>
    <row r="31" spans="1:5" ht="19.5" customHeight="1">
      <c r="A31" s="40" t="s">
        <v>33</v>
      </c>
      <c r="B31" s="41">
        <v>80</v>
      </c>
      <c r="C31" s="41">
        <v>30</v>
      </c>
      <c r="D31" s="67">
        <f t="shared" si="0"/>
        <v>1.6666666666666667</v>
      </c>
      <c r="E31" s="68">
        <f t="shared" si="1"/>
        <v>50</v>
      </c>
    </row>
    <row r="32" spans="1:5" ht="19.5" customHeight="1">
      <c r="A32" s="40" t="s">
        <v>30</v>
      </c>
      <c r="B32" s="41">
        <v>471</v>
      </c>
      <c r="C32" s="41">
        <v>471</v>
      </c>
      <c r="D32" s="67">
        <f t="shared" si="0"/>
        <v>0</v>
      </c>
      <c r="E32" s="68">
        <f t="shared" si="1"/>
        <v>0</v>
      </c>
    </row>
    <row r="33" spans="1:5" ht="19.5" customHeight="1">
      <c r="A33" s="40" t="s">
        <v>34</v>
      </c>
      <c r="B33" s="41">
        <v>39</v>
      </c>
      <c r="C33" s="41">
        <v>39</v>
      </c>
      <c r="D33" s="67">
        <f t="shared" si="0"/>
        <v>0</v>
      </c>
      <c r="E33" s="68">
        <f t="shared" si="1"/>
        <v>0</v>
      </c>
    </row>
    <row r="34" spans="1:5" ht="19.5" customHeight="1">
      <c r="A34" s="40" t="s">
        <v>919</v>
      </c>
      <c r="B34" s="41">
        <f>SUM(B35:B36)</f>
        <v>743</v>
      </c>
      <c r="C34" s="41">
        <f>SUM(C35:C36)</f>
        <v>0</v>
      </c>
      <c r="D34" s="67"/>
      <c r="E34" s="68">
        <f t="shared" si="1"/>
        <v>743</v>
      </c>
    </row>
    <row r="35" spans="1:5" ht="19.5" customHeight="1">
      <c r="A35" s="40" t="s">
        <v>14</v>
      </c>
      <c r="B35" s="41">
        <v>623</v>
      </c>
      <c r="C35" s="41"/>
      <c r="D35" s="67"/>
      <c r="E35" s="68">
        <f t="shared" si="1"/>
        <v>623</v>
      </c>
    </row>
    <row r="36" spans="1:5" ht="19.5" customHeight="1">
      <c r="A36" s="40" t="s">
        <v>15</v>
      </c>
      <c r="B36" s="41">
        <v>120</v>
      </c>
      <c r="C36" s="41"/>
      <c r="D36" s="67"/>
      <c r="E36" s="68">
        <f t="shared" si="1"/>
        <v>120</v>
      </c>
    </row>
    <row r="37" spans="1:5" ht="19.5" customHeight="1">
      <c r="A37" s="69" t="s">
        <v>515</v>
      </c>
      <c r="B37" s="41">
        <f>SUM(B38:B40)</f>
        <v>306</v>
      </c>
      <c r="C37" s="41">
        <f>SUM(C38:C40)</f>
        <v>275</v>
      </c>
      <c r="D37" s="67">
        <f t="shared" si="0"/>
        <v>0.11272727272727273</v>
      </c>
      <c r="E37" s="68">
        <f t="shared" si="1"/>
        <v>31</v>
      </c>
    </row>
    <row r="38" spans="1:5" ht="19.5" customHeight="1">
      <c r="A38" s="40" t="s">
        <v>14</v>
      </c>
      <c r="B38" s="41">
        <v>98</v>
      </c>
      <c r="C38" s="41">
        <v>88</v>
      </c>
      <c r="D38" s="67">
        <f t="shared" si="0"/>
        <v>0.11363636363636363</v>
      </c>
      <c r="E38" s="68">
        <f t="shared" si="1"/>
        <v>10</v>
      </c>
    </row>
    <row r="39" spans="1:5" ht="19.5" customHeight="1">
      <c r="A39" s="40" t="s">
        <v>15</v>
      </c>
      <c r="B39" s="41">
        <v>20</v>
      </c>
      <c r="C39" s="41">
        <v>23</v>
      </c>
      <c r="D39" s="67">
        <f t="shared" si="0"/>
        <v>-0.13043478260869565</v>
      </c>
      <c r="E39" s="68">
        <f t="shared" si="1"/>
        <v>-3</v>
      </c>
    </row>
    <row r="40" spans="1:5" ht="19.5" customHeight="1">
      <c r="A40" s="40" t="s">
        <v>36</v>
      </c>
      <c r="B40" s="41">
        <v>188</v>
      </c>
      <c r="C40" s="41">
        <v>164</v>
      </c>
      <c r="D40" s="67">
        <f t="shared" si="0"/>
        <v>0.14634146341463414</v>
      </c>
      <c r="E40" s="68">
        <f t="shared" si="1"/>
        <v>24</v>
      </c>
    </row>
    <row r="41" spans="1:5" ht="19.5" customHeight="1">
      <c r="A41" s="69" t="s">
        <v>516</v>
      </c>
      <c r="B41" s="41">
        <f>SUM(B42:B43)</f>
        <v>219</v>
      </c>
      <c r="C41" s="41">
        <f>SUM(C42:C43)</f>
        <v>228</v>
      </c>
      <c r="D41" s="67">
        <f t="shared" si="0"/>
        <v>-0.039473684210526314</v>
      </c>
      <c r="E41" s="68">
        <f t="shared" si="1"/>
        <v>-9</v>
      </c>
    </row>
    <row r="42" spans="1:5" ht="19.5" customHeight="1">
      <c r="A42" s="40" t="s">
        <v>14</v>
      </c>
      <c r="B42" s="41">
        <v>207</v>
      </c>
      <c r="C42" s="41">
        <v>217</v>
      </c>
      <c r="D42" s="67">
        <f t="shared" si="0"/>
        <v>-0.04608294930875576</v>
      </c>
      <c r="E42" s="68">
        <f t="shared" si="1"/>
        <v>-10</v>
      </c>
    </row>
    <row r="43" spans="1:5" ht="19.5" customHeight="1">
      <c r="A43" s="40" t="s">
        <v>15</v>
      </c>
      <c r="B43" s="41">
        <v>12</v>
      </c>
      <c r="C43" s="41">
        <v>11</v>
      </c>
      <c r="D43" s="67">
        <f t="shared" si="0"/>
        <v>0.09090909090909091</v>
      </c>
      <c r="E43" s="68">
        <f t="shared" si="1"/>
        <v>1</v>
      </c>
    </row>
    <row r="44" spans="1:5" ht="19.5" customHeight="1">
      <c r="A44" s="69" t="s">
        <v>517</v>
      </c>
      <c r="B44" s="41">
        <f>SUM(B45:B47)</f>
        <v>1114</v>
      </c>
      <c r="C44" s="41">
        <f>SUM(C45:C47)</f>
        <v>1030</v>
      </c>
      <c r="D44" s="67">
        <f t="shared" si="0"/>
        <v>0.08155339805825243</v>
      </c>
      <c r="E44" s="68">
        <f t="shared" si="1"/>
        <v>84</v>
      </c>
    </row>
    <row r="45" spans="1:5" ht="19.5" customHeight="1">
      <c r="A45" s="40" t="s">
        <v>14</v>
      </c>
      <c r="B45" s="41">
        <v>957</v>
      </c>
      <c r="C45" s="41">
        <v>873</v>
      </c>
      <c r="D45" s="67">
        <f t="shared" si="0"/>
        <v>0.09621993127147767</v>
      </c>
      <c r="E45" s="68">
        <f t="shared" si="1"/>
        <v>84</v>
      </c>
    </row>
    <row r="46" spans="1:5" ht="19.5" customHeight="1">
      <c r="A46" s="40" t="s">
        <v>15</v>
      </c>
      <c r="B46" s="41">
        <v>157</v>
      </c>
      <c r="C46" s="41">
        <v>157</v>
      </c>
      <c r="D46" s="67">
        <f t="shared" si="0"/>
        <v>0</v>
      </c>
      <c r="E46" s="68">
        <f t="shared" si="1"/>
        <v>0</v>
      </c>
    </row>
    <row r="47" spans="1:5" ht="19.5" customHeight="1">
      <c r="A47" s="40" t="s">
        <v>30</v>
      </c>
      <c r="B47" s="41"/>
      <c r="C47" s="41"/>
      <c r="D47" s="67"/>
      <c r="E47" s="68">
        <f t="shared" si="1"/>
        <v>0</v>
      </c>
    </row>
    <row r="48" spans="1:5" ht="19.5" customHeight="1">
      <c r="A48" s="69" t="s">
        <v>518</v>
      </c>
      <c r="B48" s="41">
        <f>SUM(B49:B52)</f>
        <v>297</v>
      </c>
      <c r="C48" s="41">
        <f>SUM(C49:C52)</f>
        <v>318</v>
      </c>
      <c r="D48" s="67">
        <f t="shared" si="0"/>
        <v>-0.0660377358490566</v>
      </c>
      <c r="E48" s="68">
        <f t="shared" si="1"/>
        <v>-21</v>
      </c>
    </row>
    <row r="49" spans="1:5" ht="19.5" customHeight="1">
      <c r="A49" s="40" t="s">
        <v>14</v>
      </c>
      <c r="B49" s="41">
        <v>145</v>
      </c>
      <c r="C49" s="41">
        <v>123</v>
      </c>
      <c r="D49" s="67">
        <f t="shared" si="0"/>
        <v>0.17886178861788618</v>
      </c>
      <c r="E49" s="68">
        <f t="shared" si="1"/>
        <v>22</v>
      </c>
    </row>
    <row r="50" spans="1:5" ht="19.5" customHeight="1">
      <c r="A50" s="40" t="s">
        <v>15</v>
      </c>
      <c r="B50" s="41">
        <v>12</v>
      </c>
      <c r="C50" s="41">
        <v>22</v>
      </c>
      <c r="D50" s="67">
        <f t="shared" si="0"/>
        <v>-0.45454545454545453</v>
      </c>
      <c r="E50" s="68">
        <f t="shared" si="1"/>
        <v>-10</v>
      </c>
    </row>
    <row r="51" spans="1:5" ht="19.5" customHeight="1">
      <c r="A51" s="40" t="s">
        <v>42</v>
      </c>
      <c r="B51" s="41">
        <v>113</v>
      </c>
      <c r="C51" s="41">
        <v>115</v>
      </c>
      <c r="D51" s="67">
        <f t="shared" si="0"/>
        <v>-0.017391304347826087</v>
      </c>
      <c r="E51" s="68">
        <f t="shared" si="1"/>
        <v>-2</v>
      </c>
    </row>
    <row r="52" spans="1:5" ht="19.5" customHeight="1">
      <c r="A52" s="40" t="s">
        <v>43</v>
      </c>
      <c r="B52" s="41">
        <v>27</v>
      </c>
      <c r="C52" s="41">
        <v>58</v>
      </c>
      <c r="D52" s="67">
        <f t="shared" si="0"/>
        <v>-0.5344827586206896</v>
      </c>
      <c r="E52" s="68">
        <f t="shared" si="1"/>
        <v>-31</v>
      </c>
    </row>
    <row r="53" spans="1:5" ht="19.5" customHeight="1">
      <c r="A53" s="63" t="s">
        <v>921</v>
      </c>
      <c r="B53" s="41">
        <f>SUM(B54)</f>
        <v>0</v>
      </c>
      <c r="C53" s="41">
        <f>SUM(C54)</f>
        <v>0</v>
      </c>
      <c r="D53" s="67"/>
      <c r="E53" s="68">
        <f t="shared" si="1"/>
        <v>0</v>
      </c>
    </row>
    <row r="54" spans="1:5" ht="19.5" customHeight="1">
      <c r="A54" s="63" t="s">
        <v>922</v>
      </c>
      <c r="B54" s="41"/>
      <c r="C54" s="41"/>
      <c r="D54" s="67"/>
      <c r="E54" s="68">
        <f t="shared" si="1"/>
        <v>0</v>
      </c>
    </row>
    <row r="55" spans="1:5" ht="19.5" customHeight="1">
      <c r="A55" s="69" t="s">
        <v>519</v>
      </c>
      <c r="B55" s="41">
        <f>SUM(B56:B57)</f>
        <v>76</v>
      </c>
      <c r="C55" s="41">
        <f>SUM(C56:C57)</f>
        <v>76</v>
      </c>
      <c r="D55" s="67">
        <f t="shared" si="0"/>
        <v>0</v>
      </c>
      <c r="E55" s="68">
        <f t="shared" si="1"/>
        <v>0</v>
      </c>
    </row>
    <row r="56" spans="1:5" ht="19.5" customHeight="1">
      <c r="A56" s="40" t="s">
        <v>14</v>
      </c>
      <c r="B56" s="41">
        <v>68</v>
      </c>
      <c r="C56" s="41">
        <v>68</v>
      </c>
      <c r="D56" s="67">
        <f t="shared" si="0"/>
        <v>0</v>
      </c>
      <c r="E56" s="68">
        <f t="shared" si="1"/>
        <v>0</v>
      </c>
    </row>
    <row r="57" spans="1:5" ht="19.5" customHeight="1">
      <c r="A57" s="40" t="s">
        <v>15</v>
      </c>
      <c r="B57" s="41">
        <v>8</v>
      </c>
      <c r="C57" s="41">
        <v>8</v>
      </c>
      <c r="D57" s="67">
        <f t="shared" si="0"/>
        <v>0</v>
      </c>
      <c r="E57" s="68">
        <f t="shared" si="1"/>
        <v>0</v>
      </c>
    </row>
    <row r="58" spans="1:5" ht="19.5" customHeight="1">
      <c r="A58" s="69" t="s">
        <v>520</v>
      </c>
      <c r="B58" s="41">
        <f>SUM(B59:B61)</f>
        <v>267</v>
      </c>
      <c r="C58" s="41">
        <f>SUM(C59:C61)</f>
        <v>254</v>
      </c>
      <c r="D58" s="67">
        <f t="shared" si="0"/>
        <v>0.051181102362204724</v>
      </c>
      <c r="E58" s="68">
        <f t="shared" si="1"/>
        <v>13</v>
      </c>
    </row>
    <row r="59" spans="1:5" ht="19.5" customHeight="1">
      <c r="A59" s="40" t="s">
        <v>14</v>
      </c>
      <c r="B59" s="41">
        <v>121</v>
      </c>
      <c r="C59" s="41">
        <v>136</v>
      </c>
      <c r="D59" s="67">
        <f t="shared" si="0"/>
        <v>-0.11029411764705882</v>
      </c>
      <c r="E59" s="68">
        <f t="shared" si="1"/>
        <v>-15</v>
      </c>
    </row>
    <row r="60" spans="1:5" ht="19.5" customHeight="1">
      <c r="A60" s="40" t="s">
        <v>15</v>
      </c>
      <c r="B60" s="41">
        <v>83</v>
      </c>
      <c r="C60" s="41">
        <v>83</v>
      </c>
      <c r="D60" s="67">
        <f t="shared" si="0"/>
        <v>0</v>
      </c>
      <c r="E60" s="68">
        <f t="shared" si="1"/>
        <v>0</v>
      </c>
    </row>
    <row r="61" spans="1:5" ht="19.5" customHeight="1">
      <c r="A61" s="40" t="s">
        <v>46</v>
      </c>
      <c r="B61" s="41">
        <v>63</v>
      </c>
      <c r="C61" s="41">
        <v>35</v>
      </c>
      <c r="D61" s="67">
        <f t="shared" si="0"/>
        <v>0.8</v>
      </c>
      <c r="E61" s="68">
        <f t="shared" si="1"/>
        <v>28</v>
      </c>
    </row>
    <row r="62" spans="1:5" ht="19.5" customHeight="1">
      <c r="A62" s="69" t="s">
        <v>521</v>
      </c>
      <c r="B62" s="41">
        <f>SUM(B63:B64)</f>
        <v>422</v>
      </c>
      <c r="C62" s="41">
        <f>SUM(C63:C64)</f>
        <v>486</v>
      </c>
      <c r="D62" s="67">
        <f t="shared" si="0"/>
        <v>-0.13168724279835392</v>
      </c>
      <c r="E62" s="68">
        <f t="shared" si="1"/>
        <v>-64</v>
      </c>
    </row>
    <row r="63" spans="1:5" ht="19.5" customHeight="1">
      <c r="A63" s="40" t="s">
        <v>14</v>
      </c>
      <c r="B63" s="41">
        <v>367</v>
      </c>
      <c r="C63" s="41">
        <v>429</v>
      </c>
      <c r="D63" s="67">
        <f t="shared" si="0"/>
        <v>-0.1445221445221445</v>
      </c>
      <c r="E63" s="68">
        <f t="shared" si="1"/>
        <v>-62</v>
      </c>
    </row>
    <row r="64" spans="1:5" ht="19.5" customHeight="1">
      <c r="A64" s="40" t="s">
        <v>15</v>
      </c>
      <c r="B64" s="41">
        <v>55</v>
      </c>
      <c r="C64" s="41">
        <v>57</v>
      </c>
      <c r="D64" s="67">
        <f t="shared" si="0"/>
        <v>-0.03508771929824561</v>
      </c>
      <c r="E64" s="68">
        <f t="shared" si="1"/>
        <v>-2</v>
      </c>
    </row>
    <row r="65" spans="1:5" ht="19.5" customHeight="1">
      <c r="A65" s="69" t="s">
        <v>522</v>
      </c>
      <c r="B65" s="41">
        <f>SUM(B66:B68)</f>
        <v>517</v>
      </c>
      <c r="C65" s="41">
        <f>SUM(C66:C68)</f>
        <v>331</v>
      </c>
      <c r="D65" s="67">
        <f t="shared" si="0"/>
        <v>0.5619335347432024</v>
      </c>
      <c r="E65" s="68">
        <f t="shared" si="1"/>
        <v>186</v>
      </c>
    </row>
    <row r="66" spans="1:5" ht="19.5" customHeight="1">
      <c r="A66" s="40" t="s">
        <v>14</v>
      </c>
      <c r="B66" s="41">
        <v>339</v>
      </c>
      <c r="C66" s="41">
        <v>248</v>
      </c>
      <c r="D66" s="67">
        <f t="shared" si="0"/>
        <v>0.36693548387096775</v>
      </c>
      <c r="E66" s="68">
        <f t="shared" si="1"/>
        <v>91</v>
      </c>
    </row>
    <row r="67" spans="1:5" ht="19.5" customHeight="1">
      <c r="A67" s="40" t="s">
        <v>15</v>
      </c>
      <c r="B67" s="41">
        <v>120</v>
      </c>
      <c r="C67" s="41">
        <v>29</v>
      </c>
      <c r="D67" s="67">
        <f t="shared" si="0"/>
        <v>3.1379310344827585</v>
      </c>
      <c r="E67" s="68">
        <f t="shared" si="1"/>
        <v>91</v>
      </c>
    </row>
    <row r="68" spans="1:5" ht="19.5" customHeight="1">
      <c r="A68" s="40" t="s">
        <v>48</v>
      </c>
      <c r="B68" s="41">
        <v>58</v>
      </c>
      <c r="C68" s="41">
        <v>54</v>
      </c>
      <c r="D68" s="67">
        <f t="shared" si="0"/>
        <v>0.07407407407407407</v>
      </c>
      <c r="E68" s="68">
        <f t="shared" si="1"/>
        <v>4</v>
      </c>
    </row>
    <row r="69" spans="1:5" ht="19.5" customHeight="1">
      <c r="A69" s="69" t="s">
        <v>523</v>
      </c>
      <c r="B69" s="41">
        <f>SUM(B70:B72)</f>
        <v>248</v>
      </c>
      <c r="C69" s="41">
        <f>SUM(C70:C72)</f>
        <v>270</v>
      </c>
      <c r="D69" s="67">
        <f aca="true" t="shared" si="2" ref="D69:D132">(B69-C69)/C69</f>
        <v>-0.08148148148148149</v>
      </c>
      <c r="E69" s="68">
        <f aca="true" t="shared" si="3" ref="E69:E132">B69-C69</f>
        <v>-22</v>
      </c>
    </row>
    <row r="70" spans="1:5" ht="19.5" customHeight="1">
      <c r="A70" s="40" t="s">
        <v>14</v>
      </c>
      <c r="B70" s="41">
        <v>181</v>
      </c>
      <c r="C70" s="41">
        <v>203</v>
      </c>
      <c r="D70" s="67">
        <f t="shared" si="2"/>
        <v>-0.10837438423645321</v>
      </c>
      <c r="E70" s="68">
        <f t="shared" si="3"/>
        <v>-22</v>
      </c>
    </row>
    <row r="71" spans="1:5" ht="19.5" customHeight="1">
      <c r="A71" s="40" t="s">
        <v>15</v>
      </c>
      <c r="B71" s="41">
        <v>67</v>
      </c>
      <c r="C71" s="41">
        <v>67</v>
      </c>
      <c r="D71" s="67">
        <f t="shared" si="2"/>
        <v>0</v>
      </c>
      <c r="E71" s="68">
        <f t="shared" si="3"/>
        <v>0</v>
      </c>
    </row>
    <row r="72" spans="1:5" ht="19.5" customHeight="1">
      <c r="A72" s="40" t="s">
        <v>396</v>
      </c>
      <c r="B72" s="41"/>
      <c r="C72" s="41"/>
      <c r="D72" s="67"/>
      <c r="E72" s="68">
        <f t="shared" si="3"/>
        <v>0</v>
      </c>
    </row>
    <row r="73" spans="1:5" ht="19.5" customHeight="1">
      <c r="A73" s="69" t="s">
        <v>524</v>
      </c>
      <c r="B73" s="41">
        <f>SUM(B74:B78)</f>
        <v>156</v>
      </c>
      <c r="C73" s="41">
        <f>SUM(C74:C78)</f>
        <v>161</v>
      </c>
      <c r="D73" s="67">
        <f t="shared" si="2"/>
        <v>-0.031055900621118012</v>
      </c>
      <c r="E73" s="68">
        <f t="shared" si="3"/>
        <v>-5</v>
      </c>
    </row>
    <row r="74" spans="1:5" ht="19.5" customHeight="1">
      <c r="A74" s="40" t="s">
        <v>14</v>
      </c>
      <c r="B74" s="41">
        <v>102</v>
      </c>
      <c r="C74" s="41">
        <v>105</v>
      </c>
      <c r="D74" s="67">
        <f t="shared" si="2"/>
        <v>-0.02857142857142857</v>
      </c>
      <c r="E74" s="68">
        <f t="shared" si="3"/>
        <v>-3</v>
      </c>
    </row>
    <row r="75" spans="1:5" ht="19.5" customHeight="1">
      <c r="A75" s="40" t="s">
        <v>15</v>
      </c>
      <c r="B75" s="41">
        <v>25</v>
      </c>
      <c r="C75" s="41">
        <v>25</v>
      </c>
      <c r="D75" s="67">
        <f t="shared" si="2"/>
        <v>0</v>
      </c>
      <c r="E75" s="68">
        <f t="shared" si="3"/>
        <v>0</v>
      </c>
    </row>
    <row r="76" spans="1:5" ht="19.5" customHeight="1">
      <c r="A76" s="69" t="s">
        <v>755</v>
      </c>
      <c r="B76" s="41">
        <v>26</v>
      </c>
      <c r="C76" s="41">
        <v>26</v>
      </c>
      <c r="D76" s="67">
        <f t="shared" si="2"/>
        <v>0</v>
      </c>
      <c r="E76" s="68">
        <f t="shared" si="3"/>
        <v>0</v>
      </c>
    </row>
    <row r="77" spans="1:5" ht="19.5" customHeight="1">
      <c r="A77" s="69" t="s">
        <v>920</v>
      </c>
      <c r="B77" s="41">
        <v>3</v>
      </c>
      <c r="C77" s="41"/>
      <c r="D77" s="67"/>
      <c r="E77" s="68">
        <f t="shared" si="3"/>
        <v>3</v>
      </c>
    </row>
    <row r="78" spans="1:5" ht="19.5" customHeight="1">
      <c r="A78" s="69" t="s">
        <v>798</v>
      </c>
      <c r="B78" s="41"/>
      <c r="C78" s="41">
        <v>5</v>
      </c>
      <c r="D78" s="67">
        <f t="shared" si="2"/>
        <v>-1</v>
      </c>
      <c r="E78" s="68">
        <f t="shared" si="3"/>
        <v>-5</v>
      </c>
    </row>
    <row r="79" spans="1:5" ht="19.5" customHeight="1">
      <c r="A79" s="69" t="s">
        <v>525</v>
      </c>
      <c r="B79" s="41">
        <f>SUM(B80:B82)</f>
        <v>356</v>
      </c>
      <c r="C79" s="41">
        <f>SUM(C80:C82)</f>
        <v>587</v>
      </c>
      <c r="D79" s="67">
        <f t="shared" si="2"/>
        <v>-0.393526405451448</v>
      </c>
      <c r="E79" s="68">
        <f t="shared" si="3"/>
        <v>-231</v>
      </c>
    </row>
    <row r="80" spans="1:5" ht="19.5" customHeight="1">
      <c r="A80" s="40" t="s">
        <v>14</v>
      </c>
      <c r="B80" s="41">
        <v>240</v>
      </c>
      <c r="C80" s="41">
        <v>373</v>
      </c>
      <c r="D80" s="67">
        <f t="shared" si="2"/>
        <v>-0.35656836461126007</v>
      </c>
      <c r="E80" s="68">
        <f t="shared" si="3"/>
        <v>-133</v>
      </c>
    </row>
    <row r="81" spans="1:5" ht="19.5" customHeight="1">
      <c r="A81" s="40" t="s">
        <v>15</v>
      </c>
      <c r="B81" s="41">
        <v>116</v>
      </c>
      <c r="C81" s="41">
        <v>207</v>
      </c>
      <c r="D81" s="67">
        <f t="shared" si="2"/>
        <v>-0.4396135265700483</v>
      </c>
      <c r="E81" s="68">
        <f t="shared" si="3"/>
        <v>-91</v>
      </c>
    </row>
    <row r="82" spans="1:5" ht="19.5" customHeight="1">
      <c r="A82" s="40" t="s">
        <v>397</v>
      </c>
      <c r="B82" s="41"/>
      <c r="C82" s="41">
        <v>7</v>
      </c>
      <c r="D82" s="67">
        <f t="shared" si="2"/>
        <v>-1</v>
      </c>
      <c r="E82" s="68">
        <f t="shared" si="3"/>
        <v>-7</v>
      </c>
    </row>
    <row r="83" spans="1:5" ht="19.5" customHeight="1">
      <c r="A83" s="69" t="s">
        <v>756</v>
      </c>
      <c r="B83" s="41">
        <f>SUM(B84:B88)</f>
        <v>1247</v>
      </c>
      <c r="C83" s="41">
        <f>SUM(C84:C88)</f>
        <v>1359</v>
      </c>
      <c r="D83" s="67">
        <f t="shared" si="2"/>
        <v>-0.08241353936718175</v>
      </c>
      <c r="E83" s="68">
        <f t="shared" si="3"/>
        <v>-112</v>
      </c>
    </row>
    <row r="84" spans="1:5" ht="19.5" customHeight="1">
      <c r="A84" s="40" t="s">
        <v>14</v>
      </c>
      <c r="B84" s="41">
        <v>1098</v>
      </c>
      <c r="C84" s="41">
        <v>733</v>
      </c>
      <c r="D84" s="67">
        <f t="shared" si="2"/>
        <v>0.4979536152796726</v>
      </c>
      <c r="E84" s="68">
        <f t="shared" si="3"/>
        <v>365</v>
      </c>
    </row>
    <row r="85" spans="1:5" ht="19.5" customHeight="1">
      <c r="A85" s="40" t="s">
        <v>15</v>
      </c>
      <c r="B85" s="41">
        <v>65</v>
      </c>
      <c r="C85" s="41">
        <v>65</v>
      </c>
      <c r="D85" s="67">
        <f t="shared" si="2"/>
        <v>0</v>
      </c>
      <c r="E85" s="68">
        <f t="shared" si="3"/>
        <v>0</v>
      </c>
    </row>
    <row r="86" spans="1:5" ht="19.5" customHeight="1">
      <c r="A86" s="63" t="s">
        <v>923</v>
      </c>
      <c r="B86" s="41">
        <v>5</v>
      </c>
      <c r="C86" s="41"/>
      <c r="D86" s="67"/>
      <c r="E86" s="68">
        <f t="shared" si="3"/>
        <v>5</v>
      </c>
    </row>
    <row r="87" spans="1:5" ht="19.5" customHeight="1">
      <c r="A87" s="63" t="s">
        <v>757</v>
      </c>
      <c r="B87" s="41">
        <v>16</v>
      </c>
      <c r="C87" s="41">
        <v>489</v>
      </c>
      <c r="D87" s="67">
        <f t="shared" si="2"/>
        <v>-0.967280163599182</v>
      </c>
      <c r="E87" s="68">
        <f t="shared" si="3"/>
        <v>-473</v>
      </c>
    </row>
    <row r="88" spans="1:5" ht="19.5" customHeight="1">
      <c r="A88" s="63" t="s">
        <v>754</v>
      </c>
      <c r="B88" s="41">
        <v>63</v>
      </c>
      <c r="C88" s="41">
        <v>72</v>
      </c>
      <c r="D88" s="67">
        <f t="shared" si="2"/>
        <v>-0.125</v>
      </c>
      <c r="E88" s="68">
        <f t="shared" si="3"/>
        <v>-9</v>
      </c>
    </row>
    <row r="89" spans="1:5" ht="19.5" customHeight="1">
      <c r="A89" s="69" t="s">
        <v>526</v>
      </c>
      <c r="B89" s="41">
        <f>SUM(B90:B90)</f>
        <v>6246</v>
      </c>
      <c r="C89" s="41">
        <f>SUM(C90:C90)</f>
        <v>4095</v>
      </c>
      <c r="D89" s="67">
        <f t="shared" si="2"/>
        <v>0.5252747252747253</v>
      </c>
      <c r="E89" s="68">
        <f t="shared" si="3"/>
        <v>2151</v>
      </c>
    </row>
    <row r="90" spans="1:5" ht="19.5" customHeight="1">
      <c r="A90" s="40" t="s">
        <v>398</v>
      </c>
      <c r="B90" s="41">
        <v>6246</v>
      </c>
      <c r="C90" s="41">
        <v>4095</v>
      </c>
      <c r="D90" s="67">
        <f t="shared" si="2"/>
        <v>0.5252747252747253</v>
      </c>
      <c r="E90" s="68">
        <f t="shared" si="3"/>
        <v>2151</v>
      </c>
    </row>
    <row r="91" spans="1:5" ht="19.5" customHeight="1">
      <c r="A91" s="40" t="s">
        <v>399</v>
      </c>
      <c r="B91" s="41">
        <f>SUM(B92,B100,B105,B110)</f>
        <v>5386</v>
      </c>
      <c r="C91" s="41">
        <f>SUM(C92,C100,C105,C110)</f>
        <v>4911</v>
      </c>
      <c r="D91" s="67">
        <f t="shared" si="2"/>
        <v>0.09672164528609245</v>
      </c>
      <c r="E91" s="68">
        <f t="shared" si="3"/>
        <v>475</v>
      </c>
    </row>
    <row r="92" spans="1:5" ht="19.5" customHeight="1">
      <c r="A92" s="69" t="s">
        <v>527</v>
      </c>
      <c r="B92" s="41">
        <f>SUM(B93:B99)</f>
        <v>4646</v>
      </c>
      <c r="C92" s="41">
        <f>SUM(C93:C99)</f>
        <v>4334</v>
      </c>
      <c r="D92" s="67">
        <f t="shared" si="2"/>
        <v>0.07198892478080296</v>
      </c>
      <c r="E92" s="68">
        <f t="shared" si="3"/>
        <v>312</v>
      </c>
    </row>
    <row r="93" spans="1:5" ht="19.5" customHeight="1">
      <c r="A93" s="40" t="s">
        <v>14</v>
      </c>
      <c r="B93" s="41">
        <v>2688</v>
      </c>
      <c r="C93" s="41">
        <v>2665</v>
      </c>
      <c r="D93" s="67">
        <f t="shared" si="2"/>
        <v>0.008630393996247656</v>
      </c>
      <c r="E93" s="68">
        <f t="shared" si="3"/>
        <v>23</v>
      </c>
    </row>
    <row r="94" spans="1:5" ht="19.5" customHeight="1">
      <c r="A94" s="40" t="s">
        <v>15</v>
      </c>
      <c r="B94" s="58">
        <v>1418</v>
      </c>
      <c r="C94" s="58">
        <v>1187</v>
      </c>
      <c r="D94" s="67">
        <f t="shared" si="2"/>
        <v>0.1946082561078349</v>
      </c>
      <c r="E94" s="68">
        <f t="shared" si="3"/>
        <v>231</v>
      </c>
    </row>
    <row r="95" spans="1:5" ht="19.5" customHeight="1">
      <c r="A95" s="63" t="s">
        <v>924</v>
      </c>
      <c r="B95" s="58"/>
      <c r="C95" s="58"/>
      <c r="D95" s="67"/>
      <c r="E95" s="68">
        <f t="shared" si="3"/>
        <v>0</v>
      </c>
    </row>
    <row r="96" spans="1:5" ht="19.5" customHeight="1">
      <c r="A96" s="63" t="s">
        <v>925</v>
      </c>
      <c r="B96" s="41"/>
      <c r="C96" s="41"/>
      <c r="D96" s="67"/>
      <c r="E96" s="68">
        <f t="shared" si="3"/>
        <v>0</v>
      </c>
    </row>
    <row r="97" spans="1:5" ht="19.5" customHeight="1">
      <c r="A97" s="63" t="s">
        <v>926</v>
      </c>
      <c r="B97" s="41">
        <v>150</v>
      </c>
      <c r="C97" s="41"/>
      <c r="D97" s="67"/>
      <c r="E97" s="68">
        <f t="shared" si="3"/>
        <v>150</v>
      </c>
    </row>
    <row r="98" spans="1:5" ht="19.5" customHeight="1">
      <c r="A98" s="63" t="s">
        <v>866</v>
      </c>
      <c r="B98" s="41"/>
      <c r="C98" s="41"/>
      <c r="D98" s="67"/>
      <c r="E98" s="68">
        <f t="shared" si="3"/>
        <v>0</v>
      </c>
    </row>
    <row r="99" spans="1:5" ht="19.5" customHeight="1">
      <c r="A99" s="40" t="s">
        <v>61</v>
      </c>
      <c r="B99" s="41">
        <v>390</v>
      </c>
      <c r="C99" s="41">
        <v>482</v>
      </c>
      <c r="D99" s="67">
        <f t="shared" si="2"/>
        <v>-0.1908713692946058</v>
      </c>
      <c r="E99" s="68">
        <f t="shared" si="3"/>
        <v>-92</v>
      </c>
    </row>
    <row r="100" spans="1:5" ht="19.5" customHeight="1">
      <c r="A100" s="69" t="s">
        <v>528</v>
      </c>
      <c r="B100" s="41">
        <f>SUM(B101:B104)</f>
        <v>40</v>
      </c>
      <c r="C100" s="41">
        <f>SUM(C101:C104)</f>
        <v>103</v>
      </c>
      <c r="D100" s="67">
        <f t="shared" si="2"/>
        <v>-0.6116504854368932</v>
      </c>
      <c r="E100" s="68">
        <f t="shared" si="3"/>
        <v>-63</v>
      </c>
    </row>
    <row r="101" spans="1:5" ht="19.5" customHeight="1">
      <c r="A101" s="40" t="s">
        <v>14</v>
      </c>
      <c r="B101" s="41">
        <v>13</v>
      </c>
      <c r="C101" s="41">
        <v>103</v>
      </c>
      <c r="D101" s="67">
        <f t="shared" si="2"/>
        <v>-0.8737864077669902</v>
      </c>
      <c r="E101" s="68">
        <f t="shared" si="3"/>
        <v>-90</v>
      </c>
    </row>
    <row r="102" spans="1:5" ht="19.5" customHeight="1">
      <c r="A102" s="40" t="s">
        <v>15</v>
      </c>
      <c r="B102" s="41"/>
      <c r="C102" s="41"/>
      <c r="D102" s="67"/>
      <c r="E102" s="68">
        <f t="shared" si="3"/>
        <v>0</v>
      </c>
    </row>
    <row r="103" spans="1:5" ht="19.5" customHeight="1">
      <c r="A103" s="40" t="s">
        <v>63</v>
      </c>
      <c r="B103" s="41">
        <v>27</v>
      </c>
      <c r="C103" s="41"/>
      <c r="D103" s="67"/>
      <c r="E103" s="68">
        <f t="shared" si="3"/>
        <v>27</v>
      </c>
    </row>
    <row r="104" spans="1:5" ht="19.5" customHeight="1">
      <c r="A104" s="40" t="s">
        <v>64</v>
      </c>
      <c r="B104" s="41"/>
      <c r="C104" s="41"/>
      <c r="D104" s="67"/>
      <c r="E104" s="68">
        <f t="shared" si="3"/>
        <v>0</v>
      </c>
    </row>
    <row r="105" spans="1:5" ht="19.5" customHeight="1">
      <c r="A105" s="69" t="s">
        <v>529</v>
      </c>
      <c r="B105" s="41">
        <f>SUM(B106:B109)</f>
        <v>167</v>
      </c>
      <c r="C105" s="41">
        <f>SUM(C106:C109)</f>
        <v>30</v>
      </c>
      <c r="D105" s="67">
        <f t="shared" si="2"/>
        <v>4.566666666666666</v>
      </c>
      <c r="E105" s="68">
        <f t="shared" si="3"/>
        <v>137</v>
      </c>
    </row>
    <row r="106" spans="1:5" ht="19.5" customHeight="1">
      <c r="A106" s="40" t="s">
        <v>14</v>
      </c>
      <c r="B106" s="41">
        <v>17</v>
      </c>
      <c r="C106" s="41">
        <v>30</v>
      </c>
      <c r="D106" s="67">
        <f t="shared" si="2"/>
        <v>-0.43333333333333335</v>
      </c>
      <c r="E106" s="68">
        <f t="shared" si="3"/>
        <v>-13</v>
      </c>
    </row>
    <row r="107" spans="1:5" ht="19.5" customHeight="1">
      <c r="A107" s="40" t="s">
        <v>15</v>
      </c>
      <c r="B107" s="41"/>
      <c r="C107" s="41"/>
      <c r="D107" s="67"/>
      <c r="E107" s="68">
        <f t="shared" si="3"/>
        <v>0</v>
      </c>
    </row>
    <row r="108" spans="1:5" ht="19.5" customHeight="1">
      <c r="A108" s="40" t="s">
        <v>63</v>
      </c>
      <c r="B108" s="41">
        <v>150</v>
      </c>
      <c r="C108" s="41"/>
      <c r="D108" s="67"/>
      <c r="E108" s="68">
        <f t="shared" si="3"/>
        <v>150</v>
      </c>
    </row>
    <row r="109" spans="1:5" ht="19.5" customHeight="1">
      <c r="A109" s="40" t="s">
        <v>400</v>
      </c>
      <c r="B109" s="41"/>
      <c r="C109" s="41"/>
      <c r="D109" s="67"/>
      <c r="E109" s="68">
        <f t="shared" si="3"/>
        <v>0</v>
      </c>
    </row>
    <row r="110" spans="1:5" ht="19.5" customHeight="1">
      <c r="A110" s="69" t="s">
        <v>530</v>
      </c>
      <c r="B110" s="41">
        <f>SUM(B111:B115)</f>
        <v>533</v>
      </c>
      <c r="C110" s="41">
        <f>SUM(C111:C115)</f>
        <v>444</v>
      </c>
      <c r="D110" s="67">
        <f t="shared" si="2"/>
        <v>0.20045045045045046</v>
      </c>
      <c r="E110" s="68">
        <f t="shared" si="3"/>
        <v>89</v>
      </c>
    </row>
    <row r="111" spans="1:5" ht="19.5" customHeight="1">
      <c r="A111" s="40" t="s">
        <v>14</v>
      </c>
      <c r="B111" s="41">
        <v>329</v>
      </c>
      <c r="C111" s="41">
        <v>285</v>
      </c>
      <c r="D111" s="67">
        <f t="shared" si="2"/>
        <v>0.1543859649122807</v>
      </c>
      <c r="E111" s="68">
        <f t="shared" si="3"/>
        <v>44</v>
      </c>
    </row>
    <row r="112" spans="1:5" ht="19.5" customHeight="1">
      <c r="A112" s="40" t="s">
        <v>15</v>
      </c>
      <c r="B112" s="41">
        <v>133</v>
      </c>
      <c r="C112" s="41">
        <v>87</v>
      </c>
      <c r="D112" s="67">
        <f t="shared" si="2"/>
        <v>0.5287356321839081</v>
      </c>
      <c r="E112" s="68">
        <f t="shared" si="3"/>
        <v>46</v>
      </c>
    </row>
    <row r="113" spans="1:5" ht="19.5" customHeight="1">
      <c r="A113" s="40" t="s">
        <v>68</v>
      </c>
      <c r="B113" s="41">
        <v>24</v>
      </c>
      <c r="C113" s="41">
        <v>26</v>
      </c>
      <c r="D113" s="67">
        <f t="shared" si="2"/>
        <v>-0.07692307692307693</v>
      </c>
      <c r="E113" s="68">
        <f t="shared" si="3"/>
        <v>-2</v>
      </c>
    </row>
    <row r="114" spans="1:5" ht="19.5" customHeight="1">
      <c r="A114" s="40" t="s">
        <v>69</v>
      </c>
      <c r="B114" s="41">
        <v>47</v>
      </c>
      <c r="C114" s="41">
        <v>46</v>
      </c>
      <c r="D114" s="67">
        <f t="shared" si="2"/>
        <v>0.021739130434782608</v>
      </c>
      <c r="E114" s="68">
        <f t="shared" si="3"/>
        <v>1</v>
      </c>
    </row>
    <row r="115" spans="1:5" ht="19.5" customHeight="1">
      <c r="A115" s="40" t="s">
        <v>70</v>
      </c>
      <c r="B115" s="41"/>
      <c r="C115" s="41"/>
      <c r="D115" s="67"/>
      <c r="E115" s="68">
        <f t="shared" si="3"/>
        <v>0</v>
      </c>
    </row>
    <row r="116" spans="1:5" ht="19.5" customHeight="1">
      <c r="A116" s="40" t="s">
        <v>401</v>
      </c>
      <c r="B116" s="41">
        <f>SUM(B117,B121,B127,B132,B136,B140,B142,B134,B130)</f>
        <v>31660</v>
      </c>
      <c r="C116" s="41">
        <f>SUM(C117,C121,C127,C132,C136,C140,C142,C134,C130)</f>
        <v>31750</v>
      </c>
      <c r="D116" s="67">
        <f t="shared" si="2"/>
        <v>-0.0028346456692913387</v>
      </c>
      <c r="E116" s="68">
        <f t="shared" si="3"/>
        <v>-90</v>
      </c>
    </row>
    <row r="117" spans="1:5" ht="19.5" customHeight="1">
      <c r="A117" s="69" t="s">
        <v>531</v>
      </c>
      <c r="B117" s="41">
        <f>SUM(B118:B120)</f>
        <v>733</v>
      </c>
      <c r="C117" s="41">
        <f>SUM(C118:C120)</f>
        <v>802</v>
      </c>
      <c r="D117" s="67">
        <f t="shared" si="2"/>
        <v>-0.08603491271820449</v>
      </c>
      <c r="E117" s="68">
        <f t="shared" si="3"/>
        <v>-69</v>
      </c>
    </row>
    <row r="118" spans="1:5" ht="19.5" customHeight="1">
      <c r="A118" s="40" t="s">
        <v>14</v>
      </c>
      <c r="B118" s="41">
        <v>157</v>
      </c>
      <c r="C118" s="41">
        <v>93</v>
      </c>
      <c r="D118" s="67">
        <f t="shared" si="2"/>
        <v>0.6881720430107527</v>
      </c>
      <c r="E118" s="68">
        <f t="shared" si="3"/>
        <v>64</v>
      </c>
    </row>
    <row r="119" spans="1:5" ht="19.5" customHeight="1">
      <c r="A119" s="40" t="s">
        <v>15</v>
      </c>
      <c r="B119" s="41">
        <v>36</v>
      </c>
      <c r="C119" s="41">
        <v>36</v>
      </c>
      <c r="D119" s="67">
        <f t="shared" si="2"/>
        <v>0</v>
      </c>
      <c r="E119" s="68">
        <f t="shared" si="3"/>
        <v>0</v>
      </c>
    </row>
    <row r="120" spans="1:5" ht="19.5" customHeight="1">
      <c r="A120" s="40" t="s">
        <v>75</v>
      </c>
      <c r="B120" s="41">
        <v>540</v>
      </c>
      <c r="C120" s="41">
        <v>673</v>
      </c>
      <c r="D120" s="67">
        <f t="shared" si="2"/>
        <v>-0.1976225854383358</v>
      </c>
      <c r="E120" s="68">
        <f t="shared" si="3"/>
        <v>-133</v>
      </c>
    </row>
    <row r="121" spans="1:5" ht="19.5" customHeight="1">
      <c r="A121" s="69" t="s">
        <v>532</v>
      </c>
      <c r="B121" s="41">
        <f>SUM(B122:B126)</f>
        <v>27992</v>
      </c>
      <c r="C121" s="41">
        <f>SUM(C122:C126)</f>
        <v>27665</v>
      </c>
      <c r="D121" s="67">
        <f t="shared" si="2"/>
        <v>0.011819989155973251</v>
      </c>
      <c r="E121" s="68">
        <f t="shared" si="3"/>
        <v>327</v>
      </c>
    </row>
    <row r="122" spans="1:5" ht="19.5" customHeight="1">
      <c r="A122" s="40" t="s">
        <v>77</v>
      </c>
      <c r="B122" s="41">
        <v>759</v>
      </c>
      <c r="C122" s="41">
        <v>636</v>
      </c>
      <c r="D122" s="67">
        <f t="shared" si="2"/>
        <v>0.19339622641509435</v>
      </c>
      <c r="E122" s="68">
        <f t="shared" si="3"/>
        <v>123</v>
      </c>
    </row>
    <row r="123" spans="1:5" ht="19.5" customHeight="1">
      <c r="A123" s="40" t="s">
        <v>78</v>
      </c>
      <c r="B123" s="41">
        <v>7707</v>
      </c>
      <c r="C123" s="41">
        <v>8538</v>
      </c>
      <c r="D123" s="67">
        <f t="shared" si="2"/>
        <v>-0.09732958538299367</v>
      </c>
      <c r="E123" s="68">
        <f t="shared" si="3"/>
        <v>-831</v>
      </c>
    </row>
    <row r="124" spans="1:5" ht="19.5" customHeight="1">
      <c r="A124" s="40" t="s">
        <v>79</v>
      </c>
      <c r="B124" s="41">
        <v>10028</v>
      </c>
      <c r="C124" s="41">
        <v>10310</v>
      </c>
      <c r="D124" s="67">
        <f t="shared" si="2"/>
        <v>-0.027352085354025217</v>
      </c>
      <c r="E124" s="68">
        <f t="shared" si="3"/>
        <v>-282</v>
      </c>
    </row>
    <row r="125" spans="1:5" ht="19.5" customHeight="1">
      <c r="A125" s="40" t="s">
        <v>80</v>
      </c>
      <c r="B125" s="41">
        <v>5514</v>
      </c>
      <c r="C125" s="41">
        <v>4745</v>
      </c>
      <c r="D125" s="67">
        <f t="shared" si="2"/>
        <v>0.16206533192834563</v>
      </c>
      <c r="E125" s="68">
        <f t="shared" si="3"/>
        <v>769</v>
      </c>
    </row>
    <row r="126" spans="1:5" ht="19.5" customHeight="1">
      <c r="A126" s="40" t="s">
        <v>81</v>
      </c>
      <c r="B126" s="41">
        <v>3984</v>
      </c>
      <c r="C126" s="41">
        <v>3436</v>
      </c>
      <c r="D126" s="67">
        <f t="shared" si="2"/>
        <v>0.15948777648428406</v>
      </c>
      <c r="E126" s="68">
        <f t="shared" si="3"/>
        <v>548</v>
      </c>
    </row>
    <row r="127" spans="1:5" ht="19.5" customHeight="1">
      <c r="A127" s="69" t="s">
        <v>533</v>
      </c>
      <c r="B127" s="41">
        <f>SUM(B128:B129)</f>
        <v>1662</v>
      </c>
      <c r="C127" s="41">
        <f>SUM(C128:C129)</f>
        <v>1942</v>
      </c>
      <c r="D127" s="67">
        <f t="shared" si="2"/>
        <v>-0.14418125643666324</v>
      </c>
      <c r="E127" s="68">
        <f t="shared" si="3"/>
        <v>-280</v>
      </c>
    </row>
    <row r="128" spans="1:5" ht="19.5" customHeight="1">
      <c r="A128" s="63" t="s">
        <v>927</v>
      </c>
      <c r="B128" s="41">
        <v>1662</v>
      </c>
      <c r="C128" s="41">
        <v>1942</v>
      </c>
      <c r="D128" s="67">
        <f t="shared" si="2"/>
        <v>-0.14418125643666324</v>
      </c>
      <c r="E128" s="68">
        <f t="shared" si="3"/>
        <v>-280</v>
      </c>
    </row>
    <row r="129" spans="1:5" ht="19.5" customHeight="1">
      <c r="A129" s="63" t="s">
        <v>596</v>
      </c>
      <c r="B129" s="41"/>
      <c r="C129" s="41"/>
      <c r="D129" s="67"/>
      <c r="E129" s="68">
        <f t="shared" si="3"/>
        <v>0</v>
      </c>
    </row>
    <row r="130" spans="1:5" ht="19.5" customHeight="1">
      <c r="A130" s="63" t="s">
        <v>758</v>
      </c>
      <c r="B130" s="41">
        <f>B131</f>
        <v>10</v>
      </c>
      <c r="C130" s="41">
        <f>C131</f>
        <v>10</v>
      </c>
      <c r="D130" s="67">
        <f t="shared" si="2"/>
        <v>0</v>
      </c>
      <c r="E130" s="68">
        <f t="shared" si="3"/>
        <v>0</v>
      </c>
    </row>
    <row r="131" spans="1:5" ht="19.5" customHeight="1">
      <c r="A131" s="63" t="s">
        <v>759</v>
      </c>
      <c r="B131" s="41">
        <v>10</v>
      </c>
      <c r="C131" s="41">
        <v>10</v>
      </c>
      <c r="D131" s="67">
        <f t="shared" si="2"/>
        <v>0</v>
      </c>
      <c r="E131" s="68">
        <f t="shared" si="3"/>
        <v>0</v>
      </c>
    </row>
    <row r="132" spans="1:5" ht="19.5" customHeight="1">
      <c r="A132" s="69" t="s">
        <v>534</v>
      </c>
      <c r="B132" s="41">
        <f>SUM(B133:B133)</f>
        <v>108</v>
      </c>
      <c r="C132" s="41">
        <f>SUM(C133:C133)</f>
        <v>108</v>
      </c>
      <c r="D132" s="67">
        <f t="shared" si="2"/>
        <v>0</v>
      </c>
      <c r="E132" s="68">
        <f t="shared" si="3"/>
        <v>0</v>
      </c>
    </row>
    <row r="133" spans="1:5" ht="19.5" customHeight="1">
      <c r="A133" s="40" t="s">
        <v>85</v>
      </c>
      <c r="B133" s="41">
        <v>108</v>
      </c>
      <c r="C133" s="41">
        <v>108</v>
      </c>
      <c r="D133" s="67">
        <f aca="true" t="shared" si="4" ref="D133:D196">(B133-C133)/C133</f>
        <v>0</v>
      </c>
      <c r="E133" s="68">
        <f aca="true" t="shared" si="5" ref="E133:E196">B133-C133</f>
        <v>0</v>
      </c>
    </row>
    <row r="134" spans="1:5" ht="19.5" customHeight="1">
      <c r="A134" s="63" t="s">
        <v>603</v>
      </c>
      <c r="B134" s="41">
        <f>SUM(B135)</f>
        <v>140</v>
      </c>
      <c r="C134" s="41">
        <f>SUM(C135)</f>
        <v>182</v>
      </c>
      <c r="D134" s="67">
        <f t="shared" si="4"/>
        <v>-0.23076923076923078</v>
      </c>
      <c r="E134" s="68">
        <f t="shared" si="5"/>
        <v>-42</v>
      </c>
    </row>
    <row r="135" spans="1:5" ht="19.5" customHeight="1">
      <c r="A135" s="63" t="s">
        <v>604</v>
      </c>
      <c r="B135" s="41">
        <v>140</v>
      </c>
      <c r="C135" s="41">
        <v>182</v>
      </c>
      <c r="D135" s="67">
        <f t="shared" si="4"/>
        <v>-0.23076923076923078</v>
      </c>
      <c r="E135" s="68">
        <f t="shared" si="5"/>
        <v>-42</v>
      </c>
    </row>
    <row r="136" spans="1:5" ht="19.5" customHeight="1">
      <c r="A136" s="69" t="s">
        <v>535</v>
      </c>
      <c r="B136" s="41">
        <f>SUM(B137:B139)</f>
        <v>515</v>
      </c>
      <c r="C136" s="41">
        <f>SUM(C137:C139)</f>
        <v>541</v>
      </c>
      <c r="D136" s="67">
        <f t="shared" si="4"/>
        <v>-0.04805914972273567</v>
      </c>
      <c r="E136" s="68">
        <f t="shared" si="5"/>
        <v>-26</v>
      </c>
    </row>
    <row r="137" spans="1:5" ht="19.5" customHeight="1">
      <c r="A137" s="40" t="s">
        <v>89</v>
      </c>
      <c r="B137" s="41">
        <v>260</v>
      </c>
      <c r="C137" s="41">
        <v>279</v>
      </c>
      <c r="D137" s="67">
        <f t="shared" si="4"/>
        <v>-0.06810035842293907</v>
      </c>
      <c r="E137" s="68">
        <f t="shared" si="5"/>
        <v>-19</v>
      </c>
    </row>
    <row r="138" spans="1:5" ht="19.5" customHeight="1">
      <c r="A138" s="40" t="s">
        <v>90</v>
      </c>
      <c r="B138" s="41">
        <v>237</v>
      </c>
      <c r="C138" s="41">
        <v>262</v>
      </c>
      <c r="D138" s="67">
        <f t="shared" si="4"/>
        <v>-0.09541984732824428</v>
      </c>
      <c r="E138" s="68">
        <f t="shared" si="5"/>
        <v>-25</v>
      </c>
    </row>
    <row r="139" spans="1:5" ht="19.5" customHeight="1">
      <c r="A139" s="63" t="s">
        <v>928</v>
      </c>
      <c r="B139" s="41">
        <v>18</v>
      </c>
      <c r="C139" s="41"/>
      <c r="D139" s="67"/>
      <c r="E139" s="68">
        <f t="shared" si="5"/>
        <v>18</v>
      </c>
    </row>
    <row r="140" spans="1:5" ht="19.5" customHeight="1">
      <c r="A140" s="69" t="s">
        <v>536</v>
      </c>
      <c r="B140" s="41">
        <f>SUM(B141:B141)</f>
        <v>100</v>
      </c>
      <c r="C140" s="41">
        <f>SUM(C141:C141)</f>
        <v>100</v>
      </c>
      <c r="D140" s="67">
        <f t="shared" si="4"/>
        <v>0</v>
      </c>
      <c r="E140" s="68">
        <f t="shared" si="5"/>
        <v>0</v>
      </c>
    </row>
    <row r="141" spans="1:5" ht="19.5" customHeight="1">
      <c r="A141" s="40" t="s">
        <v>92</v>
      </c>
      <c r="B141" s="41">
        <v>100</v>
      </c>
      <c r="C141" s="41">
        <v>100</v>
      </c>
      <c r="D141" s="67">
        <f t="shared" si="4"/>
        <v>0</v>
      </c>
      <c r="E141" s="68">
        <f t="shared" si="5"/>
        <v>0</v>
      </c>
    </row>
    <row r="142" spans="1:5" ht="19.5" customHeight="1">
      <c r="A142" s="69" t="s">
        <v>537</v>
      </c>
      <c r="B142" s="41">
        <f>SUM(B143:B143)</f>
        <v>400</v>
      </c>
      <c r="C142" s="41">
        <f>SUM(C143:C143)</f>
        <v>400</v>
      </c>
      <c r="D142" s="67">
        <f t="shared" si="4"/>
        <v>0</v>
      </c>
      <c r="E142" s="68">
        <f t="shared" si="5"/>
        <v>0</v>
      </c>
    </row>
    <row r="143" spans="1:5" ht="19.5" customHeight="1">
      <c r="A143" s="40" t="s">
        <v>402</v>
      </c>
      <c r="B143" s="41">
        <v>400</v>
      </c>
      <c r="C143" s="41">
        <v>400</v>
      </c>
      <c r="D143" s="67">
        <f t="shared" si="4"/>
        <v>0</v>
      </c>
      <c r="E143" s="68">
        <f t="shared" si="5"/>
        <v>0</v>
      </c>
    </row>
    <row r="144" spans="1:5" ht="19.5" customHeight="1">
      <c r="A144" s="40" t="s">
        <v>403</v>
      </c>
      <c r="B144" s="41">
        <f>SUM(B145,B147,B149,B151)</f>
        <v>247</v>
      </c>
      <c r="C144" s="41">
        <f>SUM(C145,C147,C149,C151)</f>
        <v>218</v>
      </c>
      <c r="D144" s="67">
        <f t="shared" si="4"/>
        <v>0.13302752293577982</v>
      </c>
      <c r="E144" s="68">
        <f t="shared" si="5"/>
        <v>29</v>
      </c>
    </row>
    <row r="145" spans="1:5" ht="19.5" customHeight="1">
      <c r="A145" s="69" t="s">
        <v>538</v>
      </c>
      <c r="B145" s="41">
        <f>SUM(B146:B146)</f>
        <v>60</v>
      </c>
      <c r="C145" s="41">
        <f>SUM(C146:C146)</f>
        <v>47</v>
      </c>
      <c r="D145" s="67">
        <f t="shared" si="4"/>
        <v>0.2765957446808511</v>
      </c>
      <c r="E145" s="68">
        <f t="shared" si="5"/>
        <v>13</v>
      </c>
    </row>
    <row r="146" spans="1:5" ht="19.5" customHeight="1">
      <c r="A146" s="40" t="s">
        <v>97</v>
      </c>
      <c r="B146" s="41">
        <v>60</v>
      </c>
      <c r="C146" s="41">
        <v>47</v>
      </c>
      <c r="D146" s="67">
        <f t="shared" si="4"/>
        <v>0.2765957446808511</v>
      </c>
      <c r="E146" s="68">
        <f t="shared" si="5"/>
        <v>13</v>
      </c>
    </row>
    <row r="147" spans="1:5" ht="19.5" customHeight="1">
      <c r="A147" s="69" t="s">
        <v>539</v>
      </c>
      <c r="B147" s="41">
        <f>SUM(B148:B148)</f>
        <v>122</v>
      </c>
      <c r="C147" s="41">
        <f>SUM(C148:C148)</f>
        <v>122</v>
      </c>
      <c r="D147" s="67">
        <f t="shared" si="4"/>
        <v>0</v>
      </c>
      <c r="E147" s="68">
        <f t="shared" si="5"/>
        <v>0</v>
      </c>
    </row>
    <row r="148" spans="1:5" ht="19.5" customHeight="1">
      <c r="A148" s="40" t="s">
        <v>99</v>
      </c>
      <c r="B148" s="41">
        <v>122</v>
      </c>
      <c r="C148" s="41">
        <v>122</v>
      </c>
      <c r="D148" s="67">
        <f t="shared" si="4"/>
        <v>0</v>
      </c>
      <c r="E148" s="68">
        <f t="shared" si="5"/>
        <v>0</v>
      </c>
    </row>
    <row r="149" spans="1:5" ht="19.5" customHeight="1">
      <c r="A149" s="69" t="s">
        <v>540</v>
      </c>
      <c r="B149" s="41">
        <f>SUM(B150:B150)</f>
        <v>0</v>
      </c>
      <c r="C149" s="41">
        <f>SUM(C150:C150)</f>
        <v>0</v>
      </c>
      <c r="D149" s="67"/>
      <c r="E149" s="68">
        <f t="shared" si="5"/>
        <v>0</v>
      </c>
    </row>
    <row r="150" spans="1:5" ht="19.5" customHeight="1">
      <c r="A150" s="40" t="s">
        <v>100</v>
      </c>
      <c r="B150" s="41"/>
      <c r="C150" s="41"/>
      <c r="D150" s="67"/>
      <c r="E150" s="68">
        <f t="shared" si="5"/>
        <v>0</v>
      </c>
    </row>
    <row r="151" spans="1:5" ht="19.5" customHeight="1">
      <c r="A151" s="69" t="s">
        <v>541</v>
      </c>
      <c r="B151" s="41">
        <f>SUM(B152:B152)</f>
        <v>65</v>
      </c>
      <c r="C151" s="41">
        <f>SUM(C152:C152)</f>
        <v>49</v>
      </c>
      <c r="D151" s="67">
        <f t="shared" si="4"/>
        <v>0.32653061224489793</v>
      </c>
      <c r="E151" s="68">
        <f t="shared" si="5"/>
        <v>16</v>
      </c>
    </row>
    <row r="152" spans="1:5" ht="19.5" customHeight="1">
      <c r="A152" s="40" t="s">
        <v>102</v>
      </c>
      <c r="B152" s="41">
        <v>65</v>
      </c>
      <c r="C152" s="41">
        <v>49</v>
      </c>
      <c r="D152" s="67">
        <f t="shared" si="4"/>
        <v>0.32653061224489793</v>
      </c>
      <c r="E152" s="68">
        <f t="shared" si="5"/>
        <v>16</v>
      </c>
    </row>
    <row r="153" spans="1:5" ht="19.5" customHeight="1">
      <c r="A153" s="40" t="s">
        <v>404</v>
      </c>
      <c r="B153" s="41">
        <f>SUM(B154,B163,B166,B170,B172,B168)</f>
        <v>1637</v>
      </c>
      <c r="C153" s="41">
        <f>SUM(C154,C163,C166,C170,C172,C168)</f>
        <v>1835</v>
      </c>
      <c r="D153" s="67">
        <f t="shared" si="4"/>
        <v>-0.10790190735694823</v>
      </c>
      <c r="E153" s="68">
        <f t="shared" si="5"/>
        <v>-198</v>
      </c>
    </row>
    <row r="154" spans="1:5" ht="19.5" customHeight="1">
      <c r="A154" s="69" t="s">
        <v>799</v>
      </c>
      <c r="B154" s="41">
        <f>SUM(B155:B162)</f>
        <v>700</v>
      </c>
      <c r="C154" s="41">
        <f>SUM(C155:C162)</f>
        <v>827</v>
      </c>
      <c r="D154" s="67">
        <f t="shared" si="4"/>
        <v>-0.15356711003627568</v>
      </c>
      <c r="E154" s="68">
        <f t="shared" si="5"/>
        <v>-127</v>
      </c>
    </row>
    <row r="155" spans="1:5" ht="19.5" customHeight="1">
      <c r="A155" s="40" t="s">
        <v>14</v>
      </c>
      <c r="B155" s="41">
        <v>87</v>
      </c>
      <c r="C155" s="41">
        <v>127</v>
      </c>
      <c r="D155" s="67">
        <f t="shared" si="4"/>
        <v>-0.31496062992125984</v>
      </c>
      <c r="E155" s="68">
        <f t="shared" si="5"/>
        <v>-40</v>
      </c>
    </row>
    <row r="156" spans="1:5" ht="19.5" customHeight="1">
      <c r="A156" s="40" t="s">
        <v>15</v>
      </c>
      <c r="B156" s="41">
        <v>71</v>
      </c>
      <c r="C156" s="41">
        <v>64</v>
      </c>
      <c r="D156" s="67">
        <f t="shared" si="4"/>
        <v>0.109375</v>
      </c>
      <c r="E156" s="68">
        <f t="shared" si="5"/>
        <v>7</v>
      </c>
    </row>
    <row r="157" spans="1:5" ht="19.5" customHeight="1">
      <c r="A157" s="40" t="s">
        <v>106</v>
      </c>
      <c r="B157" s="41">
        <v>54</v>
      </c>
      <c r="C157" s="41">
        <v>42</v>
      </c>
      <c r="D157" s="67">
        <f t="shared" si="4"/>
        <v>0.2857142857142857</v>
      </c>
      <c r="E157" s="68">
        <f t="shared" si="5"/>
        <v>12</v>
      </c>
    </row>
    <row r="158" spans="1:5" ht="19.5" customHeight="1">
      <c r="A158" s="40" t="s">
        <v>405</v>
      </c>
      <c r="B158" s="41"/>
      <c r="C158" s="41">
        <v>1</v>
      </c>
      <c r="D158" s="67">
        <f t="shared" si="4"/>
        <v>-1</v>
      </c>
      <c r="E158" s="68">
        <f t="shared" si="5"/>
        <v>-1</v>
      </c>
    </row>
    <row r="159" spans="1:5" ht="19.5" customHeight="1">
      <c r="A159" s="40" t="s">
        <v>107</v>
      </c>
      <c r="B159" s="41">
        <v>314</v>
      </c>
      <c r="C159" s="41">
        <v>307</v>
      </c>
      <c r="D159" s="67">
        <f t="shared" si="4"/>
        <v>0.02280130293159609</v>
      </c>
      <c r="E159" s="68">
        <f t="shared" si="5"/>
        <v>7</v>
      </c>
    </row>
    <row r="160" spans="1:5" ht="19.5" customHeight="1">
      <c r="A160" s="40" t="s">
        <v>108</v>
      </c>
      <c r="B160" s="41"/>
      <c r="C160" s="41"/>
      <c r="D160" s="67"/>
      <c r="E160" s="68">
        <f t="shared" si="5"/>
        <v>0</v>
      </c>
    </row>
    <row r="161" spans="1:5" ht="19.5" customHeight="1">
      <c r="A161" s="63" t="s">
        <v>605</v>
      </c>
      <c r="B161" s="41"/>
      <c r="C161" s="41"/>
      <c r="D161" s="67"/>
      <c r="E161" s="68">
        <f t="shared" si="5"/>
        <v>0</v>
      </c>
    </row>
    <row r="162" spans="1:5" ht="19.5" customHeight="1">
      <c r="A162" s="63" t="s">
        <v>800</v>
      </c>
      <c r="B162" s="41">
        <v>174</v>
      </c>
      <c r="C162" s="41">
        <v>286</v>
      </c>
      <c r="D162" s="67">
        <f t="shared" si="4"/>
        <v>-0.3916083916083916</v>
      </c>
      <c r="E162" s="68">
        <f t="shared" si="5"/>
        <v>-112</v>
      </c>
    </row>
    <row r="163" spans="1:5" ht="19.5" customHeight="1">
      <c r="A163" s="69" t="s">
        <v>542</v>
      </c>
      <c r="B163" s="41">
        <f>SUM(B164:B165)</f>
        <v>455</v>
      </c>
      <c r="C163" s="41">
        <f>SUM(C164:C165)</f>
        <v>441</v>
      </c>
      <c r="D163" s="67">
        <f t="shared" si="4"/>
        <v>0.031746031746031744</v>
      </c>
      <c r="E163" s="68">
        <f t="shared" si="5"/>
        <v>14</v>
      </c>
    </row>
    <row r="164" spans="1:5" ht="19.5" customHeight="1">
      <c r="A164" s="40" t="s">
        <v>112</v>
      </c>
      <c r="B164" s="41">
        <v>455</v>
      </c>
      <c r="C164" s="41">
        <v>441</v>
      </c>
      <c r="D164" s="67">
        <f t="shared" si="4"/>
        <v>0.031746031746031744</v>
      </c>
      <c r="E164" s="68">
        <f t="shared" si="5"/>
        <v>14</v>
      </c>
    </row>
    <row r="165" spans="1:5" ht="19.5" customHeight="1">
      <c r="A165" s="40" t="s">
        <v>114</v>
      </c>
      <c r="B165" s="41"/>
      <c r="C165" s="41"/>
      <c r="D165" s="67"/>
      <c r="E165" s="68">
        <f t="shared" si="5"/>
        <v>0</v>
      </c>
    </row>
    <row r="166" spans="1:5" ht="19.5" customHeight="1">
      <c r="A166" s="69" t="s">
        <v>543</v>
      </c>
      <c r="B166" s="41">
        <f>SUM(B167:B167)</f>
        <v>0</v>
      </c>
      <c r="C166" s="41">
        <f>SUM(C167:C167)</f>
        <v>12</v>
      </c>
      <c r="D166" s="67">
        <f t="shared" si="4"/>
        <v>-1</v>
      </c>
      <c r="E166" s="68">
        <f t="shared" si="5"/>
        <v>-12</v>
      </c>
    </row>
    <row r="167" spans="1:5" ht="19.5" customHeight="1">
      <c r="A167" s="40" t="s">
        <v>116</v>
      </c>
      <c r="B167" s="41"/>
      <c r="C167" s="41">
        <v>12</v>
      </c>
      <c r="D167" s="67">
        <f t="shared" si="4"/>
        <v>-1</v>
      </c>
      <c r="E167" s="68">
        <f t="shared" si="5"/>
        <v>-12</v>
      </c>
    </row>
    <row r="168" spans="1:5" ht="19.5" customHeight="1">
      <c r="A168" s="63" t="s">
        <v>760</v>
      </c>
      <c r="B168" s="41">
        <f>B169</f>
        <v>32</v>
      </c>
      <c r="C168" s="41">
        <f>C169</f>
        <v>37</v>
      </c>
      <c r="D168" s="67">
        <f t="shared" si="4"/>
        <v>-0.13513513513513514</v>
      </c>
      <c r="E168" s="68">
        <f t="shared" si="5"/>
        <v>-5</v>
      </c>
    </row>
    <row r="169" spans="1:5" ht="19.5" customHeight="1">
      <c r="A169" s="63" t="s">
        <v>761</v>
      </c>
      <c r="B169" s="41">
        <v>32</v>
      </c>
      <c r="C169" s="41">
        <v>37</v>
      </c>
      <c r="D169" s="67">
        <f t="shared" si="4"/>
        <v>-0.13513513513513514</v>
      </c>
      <c r="E169" s="68">
        <f t="shared" si="5"/>
        <v>-5</v>
      </c>
    </row>
    <row r="170" spans="1:5" ht="19.5" customHeight="1">
      <c r="A170" s="69" t="s">
        <v>762</v>
      </c>
      <c r="B170" s="41">
        <f>SUM(B171:B171)</f>
        <v>256</v>
      </c>
      <c r="C170" s="41">
        <f>SUM(C171:C171)</f>
        <v>329</v>
      </c>
      <c r="D170" s="67">
        <f t="shared" si="4"/>
        <v>-0.22188449848024316</v>
      </c>
      <c r="E170" s="68">
        <f t="shared" si="5"/>
        <v>-73</v>
      </c>
    </row>
    <row r="171" spans="1:5" ht="19.5" customHeight="1">
      <c r="A171" s="63" t="s">
        <v>763</v>
      </c>
      <c r="B171" s="41">
        <v>256</v>
      </c>
      <c r="C171" s="41">
        <v>329</v>
      </c>
      <c r="D171" s="67">
        <f t="shared" si="4"/>
        <v>-0.22188449848024316</v>
      </c>
      <c r="E171" s="68">
        <f t="shared" si="5"/>
        <v>-73</v>
      </c>
    </row>
    <row r="172" spans="1:5" ht="19.5" customHeight="1">
      <c r="A172" s="69" t="s">
        <v>544</v>
      </c>
      <c r="B172" s="41">
        <f>SUM(B173:B174)</f>
        <v>194</v>
      </c>
      <c r="C172" s="41">
        <f>SUM(C173:C174)</f>
        <v>189</v>
      </c>
      <c r="D172" s="67">
        <f t="shared" si="4"/>
        <v>0.026455026455026454</v>
      </c>
      <c r="E172" s="68">
        <f t="shared" si="5"/>
        <v>5</v>
      </c>
    </row>
    <row r="173" spans="1:5" ht="19.5" customHeight="1">
      <c r="A173" s="69" t="s">
        <v>801</v>
      </c>
      <c r="B173" s="41"/>
      <c r="C173" s="41">
        <v>20</v>
      </c>
      <c r="D173" s="67">
        <f t="shared" si="4"/>
        <v>-1</v>
      </c>
      <c r="E173" s="68">
        <f t="shared" si="5"/>
        <v>-20</v>
      </c>
    </row>
    <row r="174" spans="1:5" ht="19.5" customHeight="1">
      <c r="A174" s="40" t="s">
        <v>406</v>
      </c>
      <c r="B174" s="41">
        <v>194</v>
      </c>
      <c r="C174" s="41">
        <v>169</v>
      </c>
      <c r="D174" s="67">
        <f t="shared" si="4"/>
        <v>0.14792899408284024</v>
      </c>
      <c r="E174" s="68">
        <f t="shared" si="5"/>
        <v>25</v>
      </c>
    </row>
    <row r="175" spans="1:5" ht="19.5" customHeight="1">
      <c r="A175" s="40" t="s">
        <v>407</v>
      </c>
      <c r="B175" s="41">
        <f>SUM(B176,B184,B229,B188,B192,B194,B196,B204,B208,B211,B216,B219,B222,B225,B227,B241,B233,B236)</f>
        <v>46915</v>
      </c>
      <c r="C175" s="41">
        <f>SUM(C176,C184,C229,C188,C192,C194,C196,C204,C208,C211,C216,C219,C222,C225,C227,C241,C233,C236)</f>
        <v>33469</v>
      </c>
      <c r="D175" s="67">
        <f t="shared" si="4"/>
        <v>0.40174489826406523</v>
      </c>
      <c r="E175" s="68">
        <f t="shared" si="5"/>
        <v>13446</v>
      </c>
    </row>
    <row r="176" spans="1:5" ht="19.5" customHeight="1">
      <c r="A176" s="69" t="s">
        <v>545</v>
      </c>
      <c r="B176" s="41">
        <f>SUM(B177:B183)</f>
        <v>992</v>
      </c>
      <c r="C176" s="41">
        <f>SUM(C177:C183)</f>
        <v>1008</v>
      </c>
      <c r="D176" s="67">
        <f t="shared" si="4"/>
        <v>-0.015873015873015872</v>
      </c>
      <c r="E176" s="68">
        <f t="shared" si="5"/>
        <v>-16</v>
      </c>
    </row>
    <row r="177" spans="1:5" ht="19.5" customHeight="1">
      <c r="A177" s="40" t="s">
        <v>14</v>
      </c>
      <c r="B177" s="41">
        <v>63</v>
      </c>
      <c r="C177" s="41">
        <v>62</v>
      </c>
      <c r="D177" s="67">
        <f t="shared" si="4"/>
        <v>0.016129032258064516</v>
      </c>
      <c r="E177" s="68">
        <f t="shared" si="5"/>
        <v>1</v>
      </c>
    </row>
    <row r="178" spans="1:5" ht="19.5" customHeight="1">
      <c r="A178" s="40" t="s">
        <v>15</v>
      </c>
      <c r="B178" s="41">
        <v>71</v>
      </c>
      <c r="C178" s="41">
        <v>70</v>
      </c>
      <c r="D178" s="67">
        <f t="shared" si="4"/>
        <v>0.014285714285714285</v>
      </c>
      <c r="E178" s="68">
        <f t="shared" si="5"/>
        <v>1</v>
      </c>
    </row>
    <row r="179" spans="1:5" ht="19.5" customHeight="1">
      <c r="A179" s="40" t="s">
        <v>122</v>
      </c>
      <c r="B179" s="41">
        <v>29</v>
      </c>
      <c r="C179" s="41">
        <v>29</v>
      </c>
      <c r="D179" s="67">
        <f t="shared" si="4"/>
        <v>0</v>
      </c>
      <c r="E179" s="68">
        <f t="shared" si="5"/>
        <v>0</v>
      </c>
    </row>
    <row r="180" spans="1:5" ht="19.5" customHeight="1">
      <c r="A180" s="40" t="s">
        <v>123</v>
      </c>
      <c r="B180" s="41"/>
      <c r="C180" s="41"/>
      <c r="D180" s="67"/>
      <c r="E180" s="68">
        <f t="shared" si="5"/>
        <v>0</v>
      </c>
    </row>
    <row r="181" spans="1:5" ht="19.5" customHeight="1">
      <c r="A181" s="40" t="s">
        <v>124</v>
      </c>
      <c r="B181" s="41">
        <v>792</v>
      </c>
      <c r="C181" s="41">
        <v>789</v>
      </c>
      <c r="D181" s="67">
        <f t="shared" si="4"/>
        <v>0.0038022813688212928</v>
      </c>
      <c r="E181" s="68">
        <f t="shared" si="5"/>
        <v>3</v>
      </c>
    </row>
    <row r="182" spans="1:5" ht="19.5" customHeight="1">
      <c r="A182" s="40" t="s">
        <v>125</v>
      </c>
      <c r="B182" s="41">
        <v>37</v>
      </c>
      <c r="C182" s="41">
        <v>38</v>
      </c>
      <c r="D182" s="67">
        <f t="shared" si="4"/>
        <v>-0.02631578947368421</v>
      </c>
      <c r="E182" s="68">
        <f t="shared" si="5"/>
        <v>-1</v>
      </c>
    </row>
    <row r="183" spans="1:5" ht="19.5" customHeight="1">
      <c r="A183" s="40" t="s">
        <v>126</v>
      </c>
      <c r="B183" s="41"/>
      <c r="C183" s="41">
        <v>20</v>
      </c>
      <c r="D183" s="67">
        <f t="shared" si="4"/>
        <v>-1</v>
      </c>
      <c r="E183" s="68">
        <f t="shared" si="5"/>
        <v>-20</v>
      </c>
    </row>
    <row r="184" spans="1:5" ht="19.5" customHeight="1">
      <c r="A184" s="69" t="s">
        <v>546</v>
      </c>
      <c r="B184" s="41">
        <f>SUM(B185:B187)</f>
        <v>165</v>
      </c>
      <c r="C184" s="41">
        <f>SUM(C185:C187)</f>
        <v>138</v>
      </c>
      <c r="D184" s="67">
        <f t="shared" si="4"/>
        <v>0.1956521739130435</v>
      </c>
      <c r="E184" s="68">
        <f t="shared" si="5"/>
        <v>27</v>
      </c>
    </row>
    <row r="185" spans="1:5" ht="19.5" customHeight="1">
      <c r="A185" s="40" t="s">
        <v>14</v>
      </c>
      <c r="B185" s="41">
        <v>101</v>
      </c>
      <c r="C185" s="41">
        <v>102</v>
      </c>
      <c r="D185" s="67">
        <f t="shared" si="4"/>
        <v>-0.00980392156862745</v>
      </c>
      <c r="E185" s="68">
        <f t="shared" si="5"/>
        <v>-1</v>
      </c>
    </row>
    <row r="186" spans="1:5" ht="19.5" customHeight="1">
      <c r="A186" s="40" t="s">
        <v>15</v>
      </c>
      <c r="B186" s="41">
        <v>36</v>
      </c>
      <c r="C186" s="41">
        <v>36</v>
      </c>
      <c r="D186" s="67">
        <f t="shared" si="4"/>
        <v>0</v>
      </c>
      <c r="E186" s="68">
        <f t="shared" si="5"/>
        <v>0</v>
      </c>
    </row>
    <row r="187" spans="1:5" ht="19.5" customHeight="1">
      <c r="A187" s="63" t="s">
        <v>929</v>
      </c>
      <c r="B187" s="41">
        <v>28</v>
      </c>
      <c r="C187" s="41"/>
      <c r="D187" s="67"/>
      <c r="E187" s="68">
        <f t="shared" si="5"/>
        <v>28</v>
      </c>
    </row>
    <row r="188" spans="1:5" ht="19.5" customHeight="1">
      <c r="A188" s="69" t="s">
        <v>930</v>
      </c>
      <c r="B188" s="41">
        <f>SUM(B189:B191)</f>
        <v>1735</v>
      </c>
      <c r="C188" s="41">
        <f>SUM(C189:C191)</f>
        <v>340</v>
      </c>
      <c r="D188" s="67">
        <f t="shared" si="4"/>
        <v>4.102941176470588</v>
      </c>
      <c r="E188" s="68">
        <f t="shared" si="5"/>
        <v>1395</v>
      </c>
    </row>
    <row r="189" spans="1:5" ht="19.5" customHeight="1">
      <c r="A189" s="63" t="s">
        <v>931</v>
      </c>
      <c r="B189" s="41">
        <v>196</v>
      </c>
      <c r="C189" s="41">
        <v>227</v>
      </c>
      <c r="D189" s="67">
        <f t="shared" si="4"/>
        <v>-0.13656387665198239</v>
      </c>
      <c r="E189" s="68">
        <f t="shared" si="5"/>
        <v>-31</v>
      </c>
    </row>
    <row r="190" spans="1:5" ht="19.5" customHeight="1">
      <c r="A190" s="40" t="s">
        <v>135</v>
      </c>
      <c r="B190" s="41">
        <v>62</v>
      </c>
      <c r="C190" s="41">
        <v>113</v>
      </c>
      <c r="D190" s="67">
        <f t="shared" si="4"/>
        <v>-0.45132743362831856</v>
      </c>
      <c r="E190" s="68">
        <f t="shared" si="5"/>
        <v>-51</v>
      </c>
    </row>
    <row r="191" spans="1:5" ht="19.5" customHeight="1">
      <c r="A191" s="63" t="s">
        <v>606</v>
      </c>
      <c r="B191" s="41">
        <v>1477</v>
      </c>
      <c r="C191" s="41"/>
      <c r="D191" s="67"/>
      <c r="E191" s="68">
        <f t="shared" si="5"/>
        <v>1477</v>
      </c>
    </row>
    <row r="192" spans="1:5" ht="19.5" customHeight="1">
      <c r="A192" s="69" t="s">
        <v>548</v>
      </c>
      <c r="B192" s="41">
        <f>SUM(B193:B193)</f>
        <v>0</v>
      </c>
      <c r="C192" s="41">
        <f>SUM(C193:C193)</f>
        <v>0</v>
      </c>
      <c r="D192" s="67"/>
      <c r="E192" s="68">
        <f t="shared" si="5"/>
        <v>0</v>
      </c>
    </row>
    <row r="193" spans="1:5" ht="19.5" customHeight="1">
      <c r="A193" s="40" t="s">
        <v>136</v>
      </c>
      <c r="B193" s="41"/>
      <c r="C193" s="41"/>
      <c r="D193" s="67"/>
      <c r="E193" s="68">
        <f t="shared" si="5"/>
        <v>0</v>
      </c>
    </row>
    <row r="194" spans="1:5" ht="19.5" customHeight="1">
      <c r="A194" s="69" t="s">
        <v>549</v>
      </c>
      <c r="B194" s="41">
        <f>SUM(B195:B195)</f>
        <v>1162</v>
      </c>
      <c r="C194" s="41">
        <f>SUM(C195:C195)</f>
        <v>893</v>
      </c>
      <c r="D194" s="67">
        <f t="shared" si="4"/>
        <v>0.3012318029115342</v>
      </c>
      <c r="E194" s="68">
        <f t="shared" si="5"/>
        <v>269</v>
      </c>
    </row>
    <row r="195" spans="1:5" ht="19.5" customHeight="1">
      <c r="A195" s="40" t="s">
        <v>138</v>
      </c>
      <c r="B195" s="41">
        <v>1162</v>
      </c>
      <c r="C195" s="41">
        <v>893</v>
      </c>
      <c r="D195" s="67">
        <f t="shared" si="4"/>
        <v>0.3012318029115342</v>
      </c>
      <c r="E195" s="68">
        <f t="shared" si="5"/>
        <v>269</v>
      </c>
    </row>
    <row r="196" spans="1:5" ht="19.5" customHeight="1">
      <c r="A196" s="69" t="s">
        <v>550</v>
      </c>
      <c r="B196" s="41">
        <f>SUM(B197:B203)</f>
        <v>3126</v>
      </c>
      <c r="C196" s="41">
        <f>SUM(C197:C203)</f>
        <v>2828</v>
      </c>
      <c r="D196" s="67">
        <f t="shared" si="4"/>
        <v>0.10537482319660538</v>
      </c>
      <c r="E196" s="68">
        <f t="shared" si="5"/>
        <v>298</v>
      </c>
    </row>
    <row r="197" spans="1:5" ht="19.5" customHeight="1">
      <c r="A197" s="40" t="s">
        <v>140</v>
      </c>
      <c r="B197" s="41">
        <v>136</v>
      </c>
      <c r="C197" s="41">
        <v>128</v>
      </c>
      <c r="D197" s="67">
        <f aca="true" t="shared" si="6" ref="D197:D260">(B197-C197)/C197</f>
        <v>0.0625</v>
      </c>
      <c r="E197" s="68">
        <f aca="true" t="shared" si="7" ref="E197:E260">B197-C197</f>
        <v>8</v>
      </c>
    </row>
    <row r="198" spans="1:5" ht="19.5" customHeight="1">
      <c r="A198" s="40" t="s">
        <v>141</v>
      </c>
      <c r="B198" s="41">
        <v>300</v>
      </c>
      <c r="C198" s="41">
        <v>274</v>
      </c>
      <c r="D198" s="67">
        <f t="shared" si="6"/>
        <v>0.0948905109489051</v>
      </c>
      <c r="E198" s="68">
        <f t="shared" si="7"/>
        <v>26</v>
      </c>
    </row>
    <row r="199" spans="1:5" ht="19.5" customHeight="1">
      <c r="A199" s="40" t="s">
        <v>142</v>
      </c>
      <c r="B199" s="41">
        <v>744</v>
      </c>
      <c r="C199" s="41">
        <v>738</v>
      </c>
      <c r="D199" s="67">
        <f t="shared" si="6"/>
        <v>0.008130081300813009</v>
      </c>
      <c r="E199" s="68">
        <f t="shared" si="7"/>
        <v>6</v>
      </c>
    </row>
    <row r="200" spans="1:5" ht="19.5" customHeight="1">
      <c r="A200" s="40" t="s">
        <v>143</v>
      </c>
      <c r="B200" s="41">
        <v>142</v>
      </c>
      <c r="C200" s="41">
        <v>150</v>
      </c>
      <c r="D200" s="67">
        <f t="shared" si="6"/>
        <v>-0.05333333333333334</v>
      </c>
      <c r="E200" s="68">
        <f t="shared" si="7"/>
        <v>-8</v>
      </c>
    </row>
    <row r="201" spans="1:5" ht="19.5" customHeight="1">
      <c r="A201" s="40" t="s">
        <v>144</v>
      </c>
      <c r="B201" s="41">
        <v>445</v>
      </c>
      <c r="C201" s="41">
        <v>445</v>
      </c>
      <c r="D201" s="67">
        <f t="shared" si="6"/>
        <v>0</v>
      </c>
      <c r="E201" s="68">
        <f t="shared" si="7"/>
        <v>0</v>
      </c>
    </row>
    <row r="202" spans="1:5" ht="19.5" customHeight="1">
      <c r="A202" s="40" t="s">
        <v>145</v>
      </c>
      <c r="B202" s="41">
        <v>161</v>
      </c>
      <c r="C202" s="41">
        <v>123</v>
      </c>
      <c r="D202" s="67">
        <f t="shared" si="6"/>
        <v>0.3089430894308943</v>
      </c>
      <c r="E202" s="68">
        <f t="shared" si="7"/>
        <v>38</v>
      </c>
    </row>
    <row r="203" spans="1:5" ht="19.5" customHeight="1">
      <c r="A203" s="40" t="s">
        <v>146</v>
      </c>
      <c r="B203" s="41">
        <v>1198</v>
      </c>
      <c r="C203" s="41">
        <v>970</v>
      </c>
      <c r="D203" s="67">
        <f t="shared" si="6"/>
        <v>0.23505154639175257</v>
      </c>
      <c r="E203" s="68">
        <f t="shared" si="7"/>
        <v>228</v>
      </c>
    </row>
    <row r="204" spans="1:5" ht="19.5" customHeight="1">
      <c r="A204" s="69" t="s">
        <v>551</v>
      </c>
      <c r="B204" s="41">
        <f>SUM(B205:B207)</f>
        <v>704</v>
      </c>
      <c r="C204" s="41">
        <f>SUM(C205:C207)</f>
        <v>242</v>
      </c>
      <c r="D204" s="67">
        <f t="shared" si="6"/>
        <v>1.9090909090909092</v>
      </c>
      <c r="E204" s="68">
        <f t="shared" si="7"/>
        <v>462</v>
      </c>
    </row>
    <row r="205" spans="1:5" ht="19.5" customHeight="1">
      <c r="A205" s="69" t="s">
        <v>607</v>
      </c>
      <c r="B205" s="41">
        <v>219</v>
      </c>
      <c r="C205" s="41">
        <v>79</v>
      </c>
      <c r="D205" s="67">
        <f t="shared" si="6"/>
        <v>1.7721518987341771</v>
      </c>
      <c r="E205" s="68">
        <f t="shared" si="7"/>
        <v>140</v>
      </c>
    </row>
    <row r="206" spans="1:5" ht="19.5" customHeight="1">
      <c r="A206" s="40" t="s">
        <v>149</v>
      </c>
      <c r="B206" s="41">
        <v>177</v>
      </c>
      <c r="C206" s="41">
        <v>163</v>
      </c>
      <c r="D206" s="67">
        <f t="shared" si="6"/>
        <v>0.08588957055214724</v>
      </c>
      <c r="E206" s="68">
        <f t="shared" si="7"/>
        <v>14</v>
      </c>
    </row>
    <row r="207" spans="1:5" ht="19.5" customHeight="1">
      <c r="A207" s="63" t="s">
        <v>609</v>
      </c>
      <c r="B207" s="41">
        <v>308</v>
      </c>
      <c r="C207" s="41"/>
      <c r="D207" s="67"/>
      <c r="E207" s="68">
        <f t="shared" si="7"/>
        <v>308</v>
      </c>
    </row>
    <row r="208" spans="1:5" ht="19.5" customHeight="1">
      <c r="A208" s="69" t="s">
        <v>552</v>
      </c>
      <c r="B208" s="41">
        <f>SUM(B209:B210)</f>
        <v>0</v>
      </c>
      <c r="C208" s="41">
        <f>SUM(C209:C210)</f>
        <v>0</v>
      </c>
      <c r="D208" s="67"/>
      <c r="E208" s="68">
        <f t="shared" si="7"/>
        <v>0</v>
      </c>
    </row>
    <row r="209" spans="1:5" ht="19.5" customHeight="1">
      <c r="A209" s="40" t="s">
        <v>153</v>
      </c>
      <c r="B209" s="41"/>
      <c r="C209" s="41"/>
      <c r="D209" s="67"/>
      <c r="E209" s="68">
        <f t="shared" si="7"/>
        <v>0</v>
      </c>
    </row>
    <row r="210" spans="1:5" ht="19.5" customHeight="1">
      <c r="A210" s="63" t="s">
        <v>610</v>
      </c>
      <c r="B210" s="41"/>
      <c r="C210" s="41"/>
      <c r="D210" s="67"/>
      <c r="E210" s="68">
        <f t="shared" si="7"/>
        <v>0</v>
      </c>
    </row>
    <row r="211" spans="1:5" ht="19.5" customHeight="1">
      <c r="A211" s="69" t="s">
        <v>553</v>
      </c>
      <c r="B211" s="41">
        <f>SUM(B212:B215)</f>
        <v>341</v>
      </c>
      <c r="C211" s="41">
        <f>SUM(C212:C215)</f>
        <v>400</v>
      </c>
      <c r="D211" s="67">
        <f t="shared" si="6"/>
        <v>-0.1475</v>
      </c>
      <c r="E211" s="68">
        <f t="shared" si="7"/>
        <v>-59</v>
      </c>
    </row>
    <row r="212" spans="1:5" ht="19.5" customHeight="1">
      <c r="A212" s="69" t="s">
        <v>932</v>
      </c>
      <c r="B212" s="41">
        <v>31</v>
      </c>
      <c r="C212" s="41"/>
      <c r="D212" s="67"/>
      <c r="E212" s="68">
        <f t="shared" si="7"/>
        <v>31</v>
      </c>
    </row>
    <row r="213" spans="1:5" ht="19.5" customHeight="1">
      <c r="A213" s="69" t="s">
        <v>764</v>
      </c>
      <c r="B213" s="41">
        <v>23</v>
      </c>
      <c r="C213" s="41">
        <v>4</v>
      </c>
      <c r="D213" s="67">
        <f t="shared" si="6"/>
        <v>4.75</v>
      </c>
      <c r="E213" s="68">
        <f t="shared" si="7"/>
        <v>19</v>
      </c>
    </row>
    <row r="214" spans="1:5" ht="19.5" customHeight="1">
      <c r="A214" s="69" t="s">
        <v>765</v>
      </c>
      <c r="B214" s="41">
        <v>215</v>
      </c>
      <c r="C214" s="41">
        <v>305</v>
      </c>
      <c r="D214" s="67">
        <f t="shared" si="6"/>
        <v>-0.29508196721311475</v>
      </c>
      <c r="E214" s="68">
        <f t="shared" si="7"/>
        <v>-90</v>
      </c>
    </row>
    <row r="215" spans="1:5" ht="19.5" customHeight="1">
      <c r="A215" s="40" t="s">
        <v>158</v>
      </c>
      <c r="B215" s="41">
        <v>72</v>
      </c>
      <c r="C215" s="41">
        <v>91</v>
      </c>
      <c r="D215" s="67">
        <f t="shared" si="6"/>
        <v>-0.2087912087912088</v>
      </c>
      <c r="E215" s="68">
        <f t="shared" si="7"/>
        <v>-19</v>
      </c>
    </row>
    <row r="216" spans="1:5" ht="19.5" customHeight="1">
      <c r="A216" s="69" t="s">
        <v>554</v>
      </c>
      <c r="B216" s="41">
        <f>SUM(B217:B218)</f>
        <v>13</v>
      </c>
      <c r="C216" s="41">
        <f>SUM(C217:C218)</f>
        <v>13</v>
      </c>
      <c r="D216" s="67">
        <f t="shared" si="6"/>
        <v>0</v>
      </c>
      <c r="E216" s="68">
        <f t="shared" si="7"/>
        <v>0</v>
      </c>
    </row>
    <row r="217" spans="1:5" ht="19.5" customHeight="1">
      <c r="A217" s="40" t="s">
        <v>15</v>
      </c>
      <c r="B217" s="41"/>
      <c r="C217" s="41"/>
      <c r="D217" s="67"/>
      <c r="E217" s="68">
        <f t="shared" si="7"/>
        <v>0</v>
      </c>
    </row>
    <row r="218" spans="1:5" ht="19.5" customHeight="1">
      <c r="A218" s="40" t="s">
        <v>162</v>
      </c>
      <c r="B218" s="41">
        <v>13</v>
      </c>
      <c r="C218" s="41">
        <v>13</v>
      </c>
      <c r="D218" s="67">
        <f t="shared" si="6"/>
        <v>0</v>
      </c>
      <c r="E218" s="68">
        <f t="shared" si="7"/>
        <v>0</v>
      </c>
    </row>
    <row r="219" spans="1:5" ht="19.5" customHeight="1">
      <c r="A219" s="69" t="s">
        <v>555</v>
      </c>
      <c r="B219" s="41">
        <f>SUM(B220:B221)</f>
        <v>0</v>
      </c>
      <c r="C219" s="41">
        <f>SUM(C220:C221)</f>
        <v>0</v>
      </c>
      <c r="D219" s="67"/>
      <c r="E219" s="68">
        <f t="shared" si="7"/>
        <v>0</v>
      </c>
    </row>
    <row r="220" spans="1:5" ht="19.5" customHeight="1">
      <c r="A220" s="40" t="s">
        <v>164</v>
      </c>
      <c r="B220" s="41"/>
      <c r="C220" s="41"/>
      <c r="D220" s="67"/>
      <c r="E220" s="68">
        <f t="shared" si="7"/>
        <v>0</v>
      </c>
    </row>
    <row r="221" spans="1:5" ht="19.5" customHeight="1">
      <c r="A221" s="40" t="s">
        <v>165</v>
      </c>
      <c r="B221" s="41"/>
      <c r="C221" s="41"/>
      <c r="D221" s="67"/>
      <c r="E221" s="68">
        <f t="shared" si="7"/>
        <v>0</v>
      </c>
    </row>
    <row r="222" spans="1:5" ht="19.5" customHeight="1">
      <c r="A222" s="69" t="s">
        <v>556</v>
      </c>
      <c r="B222" s="41">
        <f>SUM(B223:B224)</f>
        <v>13</v>
      </c>
      <c r="C222" s="41">
        <f>SUM(C223:C224)</f>
        <v>13</v>
      </c>
      <c r="D222" s="67">
        <f t="shared" si="6"/>
        <v>0</v>
      </c>
      <c r="E222" s="68">
        <f t="shared" si="7"/>
        <v>0</v>
      </c>
    </row>
    <row r="223" spans="1:5" ht="19.5" customHeight="1">
      <c r="A223" s="40" t="s">
        <v>167</v>
      </c>
      <c r="B223" s="41">
        <v>13</v>
      </c>
      <c r="C223" s="41">
        <v>13</v>
      </c>
      <c r="D223" s="67">
        <f t="shared" si="6"/>
        <v>0</v>
      </c>
      <c r="E223" s="68">
        <f t="shared" si="7"/>
        <v>0</v>
      </c>
    </row>
    <row r="224" spans="1:5" ht="19.5" customHeight="1">
      <c r="A224" s="40" t="s">
        <v>409</v>
      </c>
      <c r="B224" s="41"/>
      <c r="C224" s="41"/>
      <c r="D224" s="67"/>
      <c r="E224" s="68">
        <f t="shared" si="7"/>
        <v>0</v>
      </c>
    </row>
    <row r="225" spans="1:5" ht="19.5" customHeight="1">
      <c r="A225" s="69" t="s">
        <v>557</v>
      </c>
      <c r="B225" s="41">
        <f>SUM(B226:B226)</f>
        <v>556</v>
      </c>
      <c r="C225" s="41">
        <f>SUM(C226:C226)</f>
        <v>556</v>
      </c>
      <c r="D225" s="67">
        <f t="shared" si="6"/>
        <v>0</v>
      </c>
      <c r="E225" s="68">
        <f t="shared" si="7"/>
        <v>0</v>
      </c>
    </row>
    <row r="226" spans="1:5" ht="19.5" customHeight="1">
      <c r="A226" s="63" t="s">
        <v>716</v>
      </c>
      <c r="B226" s="41">
        <v>556</v>
      </c>
      <c r="C226" s="41">
        <v>556</v>
      </c>
      <c r="D226" s="67">
        <f t="shared" si="6"/>
        <v>0</v>
      </c>
      <c r="E226" s="68">
        <f t="shared" si="7"/>
        <v>0</v>
      </c>
    </row>
    <row r="227" spans="1:5" ht="19.5" customHeight="1">
      <c r="A227" s="69" t="s">
        <v>558</v>
      </c>
      <c r="B227" s="41">
        <f>SUM(B228:B228)</f>
        <v>98</v>
      </c>
      <c r="C227" s="41">
        <f>SUM(C228:C228)</f>
        <v>98</v>
      </c>
      <c r="D227" s="67">
        <f t="shared" si="6"/>
        <v>0</v>
      </c>
      <c r="E227" s="68">
        <f t="shared" si="7"/>
        <v>0</v>
      </c>
    </row>
    <row r="228" spans="1:5" ht="19.5" customHeight="1">
      <c r="A228" s="40" t="s">
        <v>410</v>
      </c>
      <c r="B228" s="41">
        <v>98</v>
      </c>
      <c r="C228" s="41">
        <v>98</v>
      </c>
      <c r="D228" s="67">
        <f t="shared" si="6"/>
        <v>0</v>
      </c>
      <c r="E228" s="68">
        <f t="shared" si="7"/>
        <v>0</v>
      </c>
    </row>
    <row r="229" spans="1:5" ht="19.5" customHeight="1">
      <c r="A229" s="69" t="s">
        <v>547</v>
      </c>
      <c r="B229" s="41">
        <f>SUM(B230:B232)</f>
        <v>22815</v>
      </c>
      <c r="C229" s="41">
        <f>SUM(C230:C232)</f>
        <v>17085</v>
      </c>
      <c r="D229" s="67">
        <f t="shared" si="6"/>
        <v>0.3353819139596137</v>
      </c>
      <c r="E229" s="68">
        <f t="shared" si="7"/>
        <v>5730</v>
      </c>
    </row>
    <row r="230" spans="1:5" ht="19.5" customHeight="1">
      <c r="A230" s="63" t="s">
        <v>717</v>
      </c>
      <c r="B230" s="41">
        <v>606</v>
      </c>
      <c r="C230" s="41">
        <v>181</v>
      </c>
      <c r="D230" s="67">
        <f t="shared" si="6"/>
        <v>2.3480662983425415</v>
      </c>
      <c r="E230" s="68">
        <f t="shared" si="7"/>
        <v>425</v>
      </c>
    </row>
    <row r="231" spans="1:5" ht="19.5" customHeight="1">
      <c r="A231" s="40" t="s">
        <v>132</v>
      </c>
      <c r="B231" s="41">
        <v>6700</v>
      </c>
      <c r="C231" s="41">
        <v>6630</v>
      </c>
      <c r="D231" s="67">
        <f t="shared" si="6"/>
        <v>0.010558069381598794</v>
      </c>
      <c r="E231" s="68">
        <f t="shared" si="7"/>
        <v>70</v>
      </c>
    </row>
    <row r="232" spans="1:5" ht="19.5" customHeight="1">
      <c r="A232" s="40" t="s">
        <v>408</v>
      </c>
      <c r="B232" s="41">
        <v>15509</v>
      </c>
      <c r="C232" s="41">
        <v>10274</v>
      </c>
      <c r="D232" s="67">
        <f t="shared" si="6"/>
        <v>0.50953864123029</v>
      </c>
      <c r="E232" s="68">
        <f t="shared" si="7"/>
        <v>5235</v>
      </c>
    </row>
    <row r="233" spans="1:5" ht="19.5" customHeight="1">
      <c r="A233" s="63" t="s">
        <v>766</v>
      </c>
      <c r="B233" s="41">
        <f>SUM(B234:B235)</f>
        <v>25</v>
      </c>
      <c r="C233" s="41">
        <f>SUM(C234:C235)</f>
        <v>45</v>
      </c>
      <c r="D233" s="67">
        <f t="shared" si="6"/>
        <v>-0.4444444444444444</v>
      </c>
      <c r="E233" s="68">
        <f t="shared" si="7"/>
        <v>-20</v>
      </c>
    </row>
    <row r="234" spans="1:5" ht="19.5" customHeight="1">
      <c r="A234" s="40" t="s">
        <v>130</v>
      </c>
      <c r="B234" s="41">
        <v>25</v>
      </c>
      <c r="C234" s="41">
        <v>25</v>
      </c>
      <c r="D234" s="67">
        <f t="shared" si="6"/>
        <v>0</v>
      </c>
      <c r="E234" s="68">
        <f t="shared" si="7"/>
        <v>0</v>
      </c>
    </row>
    <row r="235" spans="1:5" ht="19.5" customHeight="1">
      <c r="A235" s="40" t="s">
        <v>131</v>
      </c>
      <c r="B235" s="41"/>
      <c r="C235" s="41">
        <v>20</v>
      </c>
      <c r="D235" s="67">
        <f t="shared" si="6"/>
        <v>-1</v>
      </c>
      <c r="E235" s="68">
        <f t="shared" si="7"/>
        <v>-20</v>
      </c>
    </row>
    <row r="236" spans="1:5" ht="19.5" customHeight="1">
      <c r="A236" s="40" t="s">
        <v>933</v>
      </c>
      <c r="B236" s="41">
        <f>SUM(B237:B240)</f>
        <v>344</v>
      </c>
      <c r="C236" s="41">
        <f>SUM(C237:C240)</f>
        <v>0</v>
      </c>
      <c r="D236" s="67"/>
      <c r="E236" s="68">
        <f t="shared" si="7"/>
        <v>344</v>
      </c>
    </row>
    <row r="237" spans="1:5" ht="19.5" customHeight="1">
      <c r="A237" s="40" t="s">
        <v>14</v>
      </c>
      <c r="B237" s="41">
        <v>21</v>
      </c>
      <c r="C237" s="41"/>
      <c r="D237" s="67"/>
      <c r="E237" s="68">
        <f t="shared" si="7"/>
        <v>21</v>
      </c>
    </row>
    <row r="238" spans="1:5" ht="19.5" customHeight="1">
      <c r="A238" s="40" t="s">
        <v>15</v>
      </c>
      <c r="B238" s="41">
        <v>18</v>
      </c>
      <c r="C238" s="41"/>
      <c r="D238" s="67"/>
      <c r="E238" s="68">
        <f t="shared" si="7"/>
        <v>18</v>
      </c>
    </row>
    <row r="239" spans="1:5" ht="19.5" customHeight="1">
      <c r="A239" s="40" t="s">
        <v>30</v>
      </c>
      <c r="B239" s="41">
        <v>305</v>
      </c>
      <c r="C239" s="41"/>
      <c r="D239" s="67"/>
      <c r="E239" s="68">
        <f t="shared" si="7"/>
        <v>305</v>
      </c>
    </row>
    <row r="240" spans="1:5" ht="19.5" customHeight="1">
      <c r="A240" s="40" t="s">
        <v>934</v>
      </c>
      <c r="B240" s="41"/>
      <c r="C240" s="41"/>
      <c r="D240" s="67"/>
      <c r="E240" s="68">
        <f t="shared" si="7"/>
        <v>0</v>
      </c>
    </row>
    <row r="241" spans="1:5" ht="19.5" customHeight="1">
      <c r="A241" s="63" t="s">
        <v>611</v>
      </c>
      <c r="B241" s="41">
        <f>SUM(B242)</f>
        <v>14826</v>
      </c>
      <c r="C241" s="41">
        <f>SUM(C242)</f>
        <v>9810</v>
      </c>
      <c r="D241" s="67">
        <f t="shared" si="6"/>
        <v>0.5113149847094801</v>
      </c>
      <c r="E241" s="68">
        <f t="shared" si="7"/>
        <v>5016</v>
      </c>
    </row>
    <row r="242" spans="1:5" ht="19.5" customHeight="1">
      <c r="A242" s="63" t="s">
        <v>612</v>
      </c>
      <c r="B242" s="41">
        <v>14826</v>
      </c>
      <c r="C242" s="41">
        <v>9810</v>
      </c>
      <c r="D242" s="67">
        <f t="shared" si="6"/>
        <v>0.5113149847094801</v>
      </c>
      <c r="E242" s="68">
        <f t="shared" si="7"/>
        <v>5016</v>
      </c>
    </row>
    <row r="243" spans="1:5" ht="19.5" customHeight="1">
      <c r="A243" s="63" t="s">
        <v>767</v>
      </c>
      <c r="B243" s="41">
        <f>SUM(B244,B248,B252,B255,B263,B265,B269,B273,B276,B278,B283,B285,B280)</f>
        <v>16126</v>
      </c>
      <c r="C243" s="41">
        <f>SUM(C244,C248,C252,C255,C263,C265,C269,C273,C276,C278,C283,C285,C280)</f>
        <v>12912</v>
      </c>
      <c r="D243" s="67">
        <f t="shared" si="6"/>
        <v>0.24891573729863692</v>
      </c>
      <c r="E243" s="68">
        <f t="shared" si="7"/>
        <v>3214</v>
      </c>
    </row>
    <row r="244" spans="1:5" ht="19.5" customHeight="1">
      <c r="A244" s="69" t="s">
        <v>768</v>
      </c>
      <c r="B244" s="41">
        <f>SUM(B245:B247)</f>
        <v>210</v>
      </c>
      <c r="C244" s="41">
        <f>SUM(C245:C247)</f>
        <v>177</v>
      </c>
      <c r="D244" s="67">
        <f t="shared" si="6"/>
        <v>0.1864406779661017</v>
      </c>
      <c r="E244" s="68">
        <f t="shared" si="7"/>
        <v>33</v>
      </c>
    </row>
    <row r="245" spans="1:5" ht="19.5" customHeight="1">
      <c r="A245" s="40" t="s">
        <v>14</v>
      </c>
      <c r="B245" s="41">
        <v>156</v>
      </c>
      <c r="C245" s="41">
        <v>174</v>
      </c>
      <c r="D245" s="67">
        <f t="shared" si="6"/>
        <v>-0.10344827586206896</v>
      </c>
      <c r="E245" s="68">
        <f t="shared" si="7"/>
        <v>-18</v>
      </c>
    </row>
    <row r="246" spans="1:5" ht="19.5" customHeight="1">
      <c r="A246" s="40" t="s">
        <v>15</v>
      </c>
      <c r="B246" s="41">
        <v>3</v>
      </c>
      <c r="C246" s="41">
        <v>3</v>
      </c>
      <c r="D246" s="67">
        <f t="shared" si="6"/>
        <v>0</v>
      </c>
      <c r="E246" s="68">
        <f t="shared" si="7"/>
        <v>0</v>
      </c>
    </row>
    <row r="247" spans="1:5" ht="19.5" customHeight="1">
      <c r="A247" s="63" t="s">
        <v>769</v>
      </c>
      <c r="B247" s="41">
        <v>51</v>
      </c>
      <c r="C247" s="41"/>
      <c r="D247" s="67"/>
      <c r="E247" s="68">
        <f t="shared" si="7"/>
        <v>51</v>
      </c>
    </row>
    <row r="248" spans="1:5" ht="19.5" customHeight="1">
      <c r="A248" s="69" t="s">
        <v>559</v>
      </c>
      <c r="B248" s="41">
        <f>SUM(B249:B251)</f>
        <v>2813</v>
      </c>
      <c r="C248" s="41">
        <f>SUM(C249:C251)</f>
        <v>2788</v>
      </c>
      <c r="D248" s="67">
        <f t="shared" si="6"/>
        <v>0.008967001434720229</v>
      </c>
      <c r="E248" s="68">
        <f t="shared" si="7"/>
        <v>25</v>
      </c>
    </row>
    <row r="249" spans="1:5" ht="19.5" customHeight="1">
      <c r="A249" s="40" t="s">
        <v>177</v>
      </c>
      <c r="B249" s="41">
        <v>1943</v>
      </c>
      <c r="C249" s="41">
        <v>1959</v>
      </c>
      <c r="D249" s="67">
        <f t="shared" si="6"/>
        <v>-0.00816743236345074</v>
      </c>
      <c r="E249" s="68">
        <f t="shared" si="7"/>
        <v>-16</v>
      </c>
    </row>
    <row r="250" spans="1:5" ht="19.5" customHeight="1">
      <c r="A250" s="40" t="s">
        <v>411</v>
      </c>
      <c r="B250" s="41">
        <v>622</v>
      </c>
      <c r="C250" s="41">
        <v>619</v>
      </c>
      <c r="D250" s="67">
        <f t="shared" si="6"/>
        <v>0.004846526655896607</v>
      </c>
      <c r="E250" s="68">
        <f t="shared" si="7"/>
        <v>3</v>
      </c>
    </row>
    <row r="251" spans="1:5" ht="19.5" customHeight="1">
      <c r="A251" s="40" t="s">
        <v>180</v>
      </c>
      <c r="B251" s="41">
        <v>248</v>
      </c>
      <c r="C251" s="41">
        <v>210</v>
      </c>
      <c r="D251" s="67">
        <f t="shared" si="6"/>
        <v>0.18095238095238095</v>
      </c>
      <c r="E251" s="68">
        <f t="shared" si="7"/>
        <v>38</v>
      </c>
    </row>
    <row r="252" spans="1:5" ht="19.5" customHeight="1">
      <c r="A252" s="69" t="s">
        <v>560</v>
      </c>
      <c r="B252" s="41">
        <f>SUM(B253:B254)</f>
        <v>1117</v>
      </c>
      <c r="C252" s="41">
        <f>SUM(C253:C254)</f>
        <v>1225</v>
      </c>
      <c r="D252" s="67">
        <f t="shared" si="6"/>
        <v>-0.08816326530612245</v>
      </c>
      <c r="E252" s="68">
        <f t="shared" si="7"/>
        <v>-108</v>
      </c>
    </row>
    <row r="253" spans="1:5" ht="19.5" customHeight="1">
      <c r="A253" s="40" t="s">
        <v>182</v>
      </c>
      <c r="B253" s="41">
        <v>892</v>
      </c>
      <c r="C253" s="41">
        <v>959</v>
      </c>
      <c r="D253" s="67">
        <f t="shared" si="6"/>
        <v>-0.06986444212721585</v>
      </c>
      <c r="E253" s="68">
        <f t="shared" si="7"/>
        <v>-67</v>
      </c>
    </row>
    <row r="254" spans="1:5" ht="19.5" customHeight="1">
      <c r="A254" s="40" t="s">
        <v>183</v>
      </c>
      <c r="B254" s="41">
        <v>225</v>
      </c>
      <c r="C254" s="41">
        <v>266</v>
      </c>
      <c r="D254" s="67">
        <f t="shared" si="6"/>
        <v>-0.15413533834586465</v>
      </c>
      <c r="E254" s="68">
        <f t="shared" si="7"/>
        <v>-41</v>
      </c>
    </row>
    <row r="255" spans="1:5" ht="19.5" customHeight="1">
      <c r="A255" s="69" t="s">
        <v>561</v>
      </c>
      <c r="B255" s="41">
        <f>SUM(B256:B262)</f>
        <v>5214</v>
      </c>
      <c r="C255" s="41">
        <f>SUM(C256:C262)</f>
        <v>3506</v>
      </c>
      <c r="D255" s="67">
        <f t="shared" si="6"/>
        <v>0.48716486023958927</v>
      </c>
      <c r="E255" s="68">
        <f t="shared" si="7"/>
        <v>1708</v>
      </c>
    </row>
    <row r="256" spans="1:5" ht="19.5" customHeight="1">
      <c r="A256" s="40" t="s">
        <v>185</v>
      </c>
      <c r="B256" s="41">
        <v>252</v>
      </c>
      <c r="C256" s="41">
        <v>285</v>
      </c>
      <c r="D256" s="67">
        <f t="shared" si="6"/>
        <v>-0.11578947368421053</v>
      </c>
      <c r="E256" s="68">
        <f t="shared" si="7"/>
        <v>-33</v>
      </c>
    </row>
    <row r="257" spans="1:5" ht="19.5" customHeight="1">
      <c r="A257" s="40" t="s">
        <v>186</v>
      </c>
      <c r="B257" s="41">
        <v>226</v>
      </c>
      <c r="C257" s="41">
        <v>240</v>
      </c>
      <c r="D257" s="67">
        <f t="shared" si="6"/>
        <v>-0.058333333333333334</v>
      </c>
      <c r="E257" s="68">
        <f t="shared" si="7"/>
        <v>-14</v>
      </c>
    </row>
    <row r="258" spans="1:5" ht="19.5" customHeight="1">
      <c r="A258" s="40" t="s">
        <v>187</v>
      </c>
      <c r="B258" s="41">
        <v>240</v>
      </c>
      <c r="C258" s="41">
        <v>238</v>
      </c>
      <c r="D258" s="67">
        <f t="shared" si="6"/>
        <v>0.008403361344537815</v>
      </c>
      <c r="E258" s="68">
        <f t="shared" si="7"/>
        <v>2</v>
      </c>
    </row>
    <row r="259" spans="1:5" ht="19.5" customHeight="1">
      <c r="A259" s="40" t="s">
        <v>189</v>
      </c>
      <c r="B259" s="41">
        <v>2361</v>
      </c>
      <c r="C259" s="41">
        <v>2488</v>
      </c>
      <c r="D259" s="67">
        <f t="shared" si="6"/>
        <v>-0.05104501607717042</v>
      </c>
      <c r="E259" s="68">
        <f t="shared" si="7"/>
        <v>-127</v>
      </c>
    </row>
    <row r="260" spans="1:5" ht="19.5" customHeight="1">
      <c r="A260" s="40" t="s">
        <v>190</v>
      </c>
      <c r="B260" s="41">
        <v>675</v>
      </c>
      <c r="C260" s="41">
        <v>19</v>
      </c>
      <c r="D260" s="67">
        <f t="shared" si="6"/>
        <v>34.526315789473685</v>
      </c>
      <c r="E260" s="68">
        <f t="shared" si="7"/>
        <v>656</v>
      </c>
    </row>
    <row r="261" spans="1:5" ht="19.5" customHeight="1">
      <c r="A261" s="40" t="s">
        <v>191</v>
      </c>
      <c r="B261" s="41">
        <v>735</v>
      </c>
      <c r="C261" s="41">
        <v>20</v>
      </c>
      <c r="D261" s="67">
        <f aca="true" t="shared" si="8" ref="D261:D324">(B261-C261)/C261</f>
        <v>35.75</v>
      </c>
      <c r="E261" s="68">
        <f aca="true" t="shared" si="9" ref="E261:E324">B261-C261</f>
        <v>715</v>
      </c>
    </row>
    <row r="262" spans="1:5" ht="19.5" customHeight="1">
      <c r="A262" s="40" t="s">
        <v>192</v>
      </c>
      <c r="B262" s="41">
        <v>725</v>
      </c>
      <c r="C262" s="41">
        <v>216</v>
      </c>
      <c r="D262" s="67">
        <f t="shared" si="8"/>
        <v>2.3564814814814814</v>
      </c>
      <c r="E262" s="68">
        <f t="shared" si="9"/>
        <v>509</v>
      </c>
    </row>
    <row r="263" spans="1:5" ht="19.5" customHeight="1">
      <c r="A263" s="63" t="s">
        <v>616</v>
      </c>
      <c r="B263" s="41">
        <f>SUM(B264)</f>
        <v>0</v>
      </c>
      <c r="C263" s="41">
        <f>SUM(C264)</f>
        <v>0</v>
      </c>
      <c r="D263" s="67"/>
      <c r="E263" s="68">
        <f t="shared" si="9"/>
        <v>0</v>
      </c>
    </row>
    <row r="264" spans="1:5" ht="19.5" customHeight="1">
      <c r="A264" s="63" t="s">
        <v>617</v>
      </c>
      <c r="B264" s="41"/>
      <c r="C264" s="41"/>
      <c r="D264" s="67"/>
      <c r="E264" s="68">
        <f t="shared" si="9"/>
        <v>0</v>
      </c>
    </row>
    <row r="265" spans="1:5" ht="19.5" customHeight="1">
      <c r="A265" s="69" t="s">
        <v>562</v>
      </c>
      <c r="B265" s="41">
        <f>SUM(B266:B268)</f>
        <v>1069</v>
      </c>
      <c r="C265" s="41">
        <f>SUM(C266:C268)</f>
        <v>1328</v>
      </c>
      <c r="D265" s="67">
        <f t="shared" si="8"/>
        <v>-0.19503012048192772</v>
      </c>
      <c r="E265" s="68">
        <f t="shared" si="9"/>
        <v>-259</v>
      </c>
    </row>
    <row r="266" spans="1:5" ht="19.5" customHeight="1">
      <c r="A266" s="40" t="s">
        <v>199</v>
      </c>
      <c r="B266" s="41"/>
      <c r="C266" s="41"/>
      <c r="D266" s="67"/>
      <c r="E266" s="68">
        <f t="shared" si="9"/>
        <v>0</v>
      </c>
    </row>
    <row r="267" spans="1:5" ht="19.5" customHeight="1">
      <c r="A267" s="40" t="s">
        <v>200</v>
      </c>
      <c r="B267" s="41"/>
      <c r="C267" s="41">
        <v>400</v>
      </c>
      <c r="D267" s="67">
        <f t="shared" si="8"/>
        <v>-1</v>
      </c>
      <c r="E267" s="68">
        <f t="shared" si="9"/>
        <v>-400</v>
      </c>
    </row>
    <row r="268" spans="1:5" ht="19.5" customHeight="1">
      <c r="A268" s="40" t="s">
        <v>412</v>
      </c>
      <c r="B268" s="41">
        <v>1069</v>
      </c>
      <c r="C268" s="41">
        <v>928</v>
      </c>
      <c r="D268" s="67">
        <f t="shared" si="8"/>
        <v>0.15193965517241378</v>
      </c>
      <c r="E268" s="68">
        <f t="shared" si="9"/>
        <v>141</v>
      </c>
    </row>
    <row r="269" spans="1:5" ht="19.5" customHeight="1">
      <c r="A269" s="63" t="s">
        <v>723</v>
      </c>
      <c r="B269" s="41">
        <f>SUM(B270:B272)</f>
        <v>141</v>
      </c>
      <c r="C269" s="41">
        <f>SUM(C270:C272)</f>
        <v>158</v>
      </c>
      <c r="D269" s="67">
        <f t="shared" si="8"/>
        <v>-0.10759493670886076</v>
      </c>
      <c r="E269" s="68">
        <f t="shared" si="9"/>
        <v>-17</v>
      </c>
    </row>
    <row r="270" spans="1:5" ht="19.5" customHeight="1">
      <c r="A270" s="63" t="s">
        <v>614</v>
      </c>
      <c r="B270" s="41"/>
      <c r="C270" s="41">
        <v>17</v>
      </c>
      <c r="D270" s="67">
        <f t="shared" si="8"/>
        <v>-1</v>
      </c>
      <c r="E270" s="68">
        <f t="shared" si="9"/>
        <v>-17</v>
      </c>
    </row>
    <row r="271" spans="1:5" ht="19.5" customHeight="1">
      <c r="A271" s="40" t="s">
        <v>193</v>
      </c>
      <c r="B271" s="41">
        <v>140</v>
      </c>
      <c r="C271" s="41">
        <v>140</v>
      </c>
      <c r="D271" s="67">
        <f t="shared" si="8"/>
        <v>0</v>
      </c>
      <c r="E271" s="68">
        <f t="shared" si="9"/>
        <v>0</v>
      </c>
    </row>
    <row r="272" spans="1:5" ht="19.5" customHeight="1">
      <c r="A272" s="63" t="s">
        <v>615</v>
      </c>
      <c r="B272" s="41">
        <v>1</v>
      </c>
      <c r="C272" s="41">
        <v>1</v>
      </c>
      <c r="D272" s="67">
        <f t="shared" si="8"/>
        <v>0</v>
      </c>
      <c r="E272" s="68">
        <f t="shared" si="9"/>
        <v>0</v>
      </c>
    </row>
    <row r="273" spans="1:5" ht="19.5" customHeight="1">
      <c r="A273" s="63" t="s">
        <v>742</v>
      </c>
      <c r="B273" s="41">
        <f>SUM(B274:B275)</f>
        <v>2173</v>
      </c>
      <c r="C273" s="41">
        <f>SUM(C274:C275)</f>
        <v>1933</v>
      </c>
      <c r="D273" s="67">
        <f t="shared" si="8"/>
        <v>0.12415933781686497</v>
      </c>
      <c r="E273" s="68">
        <f t="shared" si="9"/>
        <v>240</v>
      </c>
    </row>
    <row r="274" spans="1:5" ht="19.5" customHeight="1">
      <c r="A274" s="63" t="s">
        <v>724</v>
      </c>
      <c r="B274" s="41">
        <v>1237</v>
      </c>
      <c r="C274" s="41">
        <v>1120</v>
      </c>
      <c r="D274" s="67">
        <f t="shared" si="8"/>
        <v>0.10446428571428572</v>
      </c>
      <c r="E274" s="68">
        <f t="shared" si="9"/>
        <v>117</v>
      </c>
    </row>
    <row r="275" spans="1:5" ht="19.5" customHeight="1">
      <c r="A275" s="63" t="s">
        <v>644</v>
      </c>
      <c r="B275" s="41">
        <v>936</v>
      </c>
      <c r="C275" s="41">
        <v>813</v>
      </c>
      <c r="D275" s="67">
        <f t="shared" si="8"/>
        <v>0.15129151291512916</v>
      </c>
      <c r="E275" s="68">
        <f t="shared" si="9"/>
        <v>123</v>
      </c>
    </row>
    <row r="276" spans="1:5" ht="19.5" customHeight="1">
      <c r="A276" s="63" t="s">
        <v>726</v>
      </c>
      <c r="B276" s="41">
        <f>B277</f>
        <v>1685</v>
      </c>
      <c r="C276" s="41">
        <f>C277</f>
        <v>1355</v>
      </c>
      <c r="D276" s="67">
        <f t="shared" si="8"/>
        <v>0.24354243542435425</v>
      </c>
      <c r="E276" s="68">
        <f t="shared" si="9"/>
        <v>330</v>
      </c>
    </row>
    <row r="277" spans="1:5" ht="19.5" customHeight="1">
      <c r="A277" s="40" t="s">
        <v>195</v>
      </c>
      <c r="B277" s="41">
        <v>1685</v>
      </c>
      <c r="C277" s="41">
        <v>1355</v>
      </c>
      <c r="D277" s="67">
        <f t="shared" si="8"/>
        <v>0.24354243542435425</v>
      </c>
      <c r="E277" s="68">
        <f t="shared" si="9"/>
        <v>330</v>
      </c>
    </row>
    <row r="278" spans="1:5" ht="19.5" customHeight="1">
      <c r="A278" s="69" t="s">
        <v>770</v>
      </c>
      <c r="B278" s="41">
        <f>SUM(B279:B279)</f>
        <v>1333</v>
      </c>
      <c r="C278" s="41">
        <f>SUM(C279:C279)</f>
        <v>88</v>
      </c>
      <c r="D278" s="67">
        <f t="shared" si="8"/>
        <v>14.147727272727273</v>
      </c>
      <c r="E278" s="68">
        <f t="shared" si="9"/>
        <v>1245</v>
      </c>
    </row>
    <row r="279" spans="1:5" ht="19.5" customHeight="1">
      <c r="A279" s="40" t="s">
        <v>194</v>
      </c>
      <c r="B279" s="41">
        <v>1333</v>
      </c>
      <c r="C279" s="41">
        <v>88</v>
      </c>
      <c r="D279" s="67">
        <f t="shared" si="8"/>
        <v>14.147727272727273</v>
      </c>
      <c r="E279" s="68">
        <f t="shared" si="9"/>
        <v>1245</v>
      </c>
    </row>
    <row r="280" spans="1:5" ht="19.5" customHeight="1">
      <c r="A280" s="40" t="s">
        <v>874</v>
      </c>
      <c r="B280" s="41">
        <f>SUM(B281:B282)</f>
        <v>64</v>
      </c>
      <c r="C280" s="41">
        <f>SUM(C281:C282)</f>
        <v>0</v>
      </c>
      <c r="D280" s="67"/>
      <c r="E280" s="68">
        <f t="shared" si="9"/>
        <v>64</v>
      </c>
    </row>
    <row r="281" spans="1:5" ht="19.5" customHeight="1">
      <c r="A281" s="40" t="s">
        <v>14</v>
      </c>
      <c r="B281" s="41">
        <v>54</v>
      </c>
      <c r="C281" s="41"/>
      <c r="D281" s="67"/>
      <c r="E281" s="68">
        <f t="shared" si="9"/>
        <v>54</v>
      </c>
    </row>
    <row r="282" spans="1:5" ht="19.5" customHeight="1">
      <c r="A282" s="40" t="s">
        <v>15</v>
      </c>
      <c r="B282" s="41">
        <v>10</v>
      </c>
      <c r="C282" s="41"/>
      <c r="D282" s="67"/>
      <c r="E282" s="68">
        <f t="shared" si="9"/>
        <v>10</v>
      </c>
    </row>
    <row r="283" spans="1:5" ht="19.5" customHeight="1">
      <c r="A283" s="63" t="s">
        <v>771</v>
      </c>
      <c r="B283" s="41">
        <f>B284</f>
        <v>48</v>
      </c>
      <c r="C283" s="41">
        <f>C284</f>
        <v>66</v>
      </c>
      <c r="D283" s="67">
        <f t="shared" si="8"/>
        <v>-0.2727272727272727</v>
      </c>
      <c r="E283" s="68">
        <f t="shared" si="9"/>
        <v>-18</v>
      </c>
    </row>
    <row r="284" spans="1:5" ht="19.5" customHeight="1">
      <c r="A284" s="63" t="s">
        <v>772</v>
      </c>
      <c r="B284" s="41">
        <v>48</v>
      </c>
      <c r="C284" s="41">
        <v>66</v>
      </c>
      <c r="D284" s="67">
        <f t="shared" si="8"/>
        <v>-0.2727272727272727</v>
      </c>
      <c r="E284" s="68">
        <f t="shared" si="9"/>
        <v>-18</v>
      </c>
    </row>
    <row r="285" spans="1:5" ht="19.5" customHeight="1">
      <c r="A285" s="69" t="s">
        <v>773</v>
      </c>
      <c r="B285" s="41">
        <f>SUM(B286:B286)</f>
        <v>259</v>
      </c>
      <c r="C285" s="41">
        <f>SUM(C286:C286)</f>
        <v>288</v>
      </c>
      <c r="D285" s="67">
        <f t="shared" si="8"/>
        <v>-0.10069444444444445</v>
      </c>
      <c r="E285" s="68">
        <f t="shared" si="9"/>
        <v>-29</v>
      </c>
    </row>
    <row r="286" spans="1:5" ht="19.5" customHeight="1">
      <c r="A286" s="63" t="s">
        <v>774</v>
      </c>
      <c r="B286" s="41">
        <v>259</v>
      </c>
      <c r="C286" s="41">
        <v>288</v>
      </c>
      <c r="D286" s="67">
        <f t="shared" si="8"/>
        <v>-0.10069444444444445</v>
      </c>
      <c r="E286" s="68">
        <f t="shared" si="9"/>
        <v>-29</v>
      </c>
    </row>
    <row r="287" spans="1:5" ht="19.5" customHeight="1">
      <c r="A287" s="40" t="s">
        <v>413</v>
      </c>
      <c r="B287" s="41">
        <f>SUM(B288,B291,B298,B301,B294,B296,B303)</f>
        <v>1969</v>
      </c>
      <c r="C287" s="41">
        <f>SUM(C288,C291,C298,C301,C294,C296,C303)</f>
        <v>2293</v>
      </c>
      <c r="D287" s="67">
        <f t="shared" si="8"/>
        <v>-0.14129960750109027</v>
      </c>
      <c r="E287" s="68">
        <f t="shared" si="9"/>
        <v>-324</v>
      </c>
    </row>
    <row r="288" spans="1:5" ht="19.5" customHeight="1">
      <c r="A288" s="69" t="s">
        <v>563</v>
      </c>
      <c r="B288" s="41">
        <f>SUM(B289:B290)</f>
        <v>423</v>
      </c>
      <c r="C288" s="41">
        <f>SUM(C289:C290)</f>
        <v>550</v>
      </c>
      <c r="D288" s="67">
        <f t="shared" si="8"/>
        <v>-0.2309090909090909</v>
      </c>
      <c r="E288" s="68">
        <f t="shared" si="9"/>
        <v>-127</v>
      </c>
    </row>
    <row r="289" spans="1:5" ht="19.5" customHeight="1">
      <c r="A289" s="40" t="s">
        <v>14</v>
      </c>
      <c r="B289" s="41">
        <v>413</v>
      </c>
      <c r="C289" s="41">
        <v>424</v>
      </c>
      <c r="D289" s="67">
        <f t="shared" si="8"/>
        <v>-0.025943396226415096</v>
      </c>
      <c r="E289" s="68">
        <f t="shared" si="9"/>
        <v>-11</v>
      </c>
    </row>
    <row r="290" spans="1:5" ht="19.5" customHeight="1">
      <c r="A290" s="40" t="s">
        <v>15</v>
      </c>
      <c r="B290" s="41">
        <v>10</v>
      </c>
      <c r="C290" s="41">
        <v>126</v>
      </c>
      <c r="D290" s="67">
        <f t="shared" si="8"/>
        <v>-0.9206349206349206</v>
      </c>
      <c r="E290" s="68">
        <f t="shared" si="9"/>
        <v>-116</v>
      </c>
    </row>
    <row r="291" spans="1:5" ht="19.5" customHeight="1">
      <c r="A291" s="69" t="s">
        <v>564</v>
      </c>
      <c r="B291" s="41">
        <f>SUM(B292:B293)</f>
        <v>1147</v>
      </c>
      <c r="C291" s="41">
        <f>SUM(C292:C293)</f>
        <v>1146</v>
      </c>
      <c r="D291" s="67">
        <f t="shared" si="8"/>
        <v>0.0008726003490401396</v>
      </c>
      <c r="E291" s="68">
        <f t="shared" si="9"/>
        <v>1</v>
      </c>
    </row>
    <row r="292" spans="1:5" ht="19.5" customHeight="1">
      <c r="A292" s="40" t="s">
        <v>209</v>
      </c>
      <c r="B292" s="41">
        <v>687</v>
      </c>
      <c r="C292" s="41">
        <v>686</v>
      </c>
      <c r="D292" s="67">
        <f t="shared" si="8"/>
        <v>0.0014577259475218659</v>
      </c>
      <c r="E292" s="68">
        <f t="shared" si="9"/>
        <v>1</v>
      </c>
    </row>
    <row r="293" spans="1:5" ht="19.5" customHeight="1">
      <c r="A293" s="40" t="s">
        <v>210</v>
      </c>
      <c r="B293" s="41">
        <v>460</v>
      </c>
      <c r="C293" s="41">
        <v>460</v>
      </c>
      <c r="D293" s="67">
        <f t="shared" si="8"/>
        <v>0</v>
      </c>
      <c r="E293" s="68">
        <f t="shared" si="9"/>
        <v>0</v>
      </c>
    </row>
    <row r="294" spans="1:5" ht="19.5" customHeight="1">
      <c r="A294" s="63" t="s">
        <v>935</v>
      </c>
      <c r="B294" s="41">
        <f>SUM(B295)</f>
        <v>22</v>
      </c>
      <c r="C294" s="41">
        <f>SUM(C295)</f>
        <v>0</v>
      </c>
      <c r="D294" s="67"/>
      <c r="E294" s="68">
        <f t="shared" si="9"/>
        <v>22</v>
      </c>
    </row>
    <row r="295" spans="1:5" ht="19.5" customHeight="1">
      <c r="A295" s="63" t="s">
        <v>936</v>
      </c>
      <c r="B295" s="41">
        <v>22</v>
      </c>
      <c r="C295" s="41"/>
      <c r="D295" s="67"/>
      <c r="E295" s="68">
        <f t="shared" si="9"/>
        <v>22</v>
      </c>
    </row>
    <row r="296" spans="1:5" ht="19.5" customHeight="1">
      <c r="A296" s="63" t="s">
        <v>937</v>
      </c>
      <c r="B296" s="41">
        <f>SUM(B297)</f>
        <v>9</v>
      </c>
      <c r="C296" s="41">
        <f>SUM(C297)</f>
        <v>0</v>
      </c>
      <c r="D296" s="67"/>
      <c r="E296" s="68">
        <f t="shared" si="9"/>
        <v>9</v>
      </c>
    </row>
    <row r="297" spans="1:5" ht="19.5" customHeight="1">
      <c r="A297" s="63" t="s">
        <v>938</v>
      </c>
      <c r="B297" s="41">
        <v>9</v>
      </c>
      <c r="C297" s="41"/>
      <c r="D297" s="67"/>
      <c r="E297" s="68">
        <f t="shared" si="9"/>
        <v>9</v>
      </c>
    </row>
    <row r="298" spans="1:5" ht="18.75" customHeight="1">
      <c r="A298" s="69" t="s">
        <v>939</v>
      </c>
      <c r="B298" s="41">
        <f>SUM(B299:B300)</f>
        <v>328</v>
      </c>
      <c r="C298" s="41">
        <f>SUM(C299:C300)</f>
        <v>597</v>
      </c>
      <c r="D298" s="67">
        <f t="shared" si="8"/>
        <v>-0.45058626465661644</v>
      </c>
      <c r="E298" s="68">
        <f t="shared" si="9"/>
        <v>-269</v>
      </c>
    </row>
    <row r="299" spans="1:5" ht="18.75" customHeight="1">
      <c r="A299" s="40" t="s">
        <v>215</v>
      </c>
      <c r="B299" s="41">
        <v>328</v>
      </c>
      <c r="C299" s="41">
        <v>506</v>
      </c>
      <c r="D299" s="67">
        <f t="shared" si="8"/>
        <v>-0.35177865612648224</v>
      </c>
      <c r="E299" s="68">
        <f t="shared" si="9"/>
        <v>-178</v>
      </c>
    </row>
    <row r="300" spans="1:5" ht="18.75" customHeight="1">
      <c r="A300" s="63" t="s">
        <v>940</v>
      </c>
      <c r="B300" s="41"/>
      <c r="C300" s="41">
        <v>91</v>
      </c>
      <c r="D300" s="67">
        <f t="shared" si="8"/>
        <v>-1</v>
      </c>
      <c r="E300" s="68">
        <f t="shared" si="9"/>
        <v>-91</v>
      </c>
    </row>
    <row r="301" spans="1:5" ht="19.5" customHeight="1">
      <c r="A301" s="69" t="s">
        <v>566</v>
      </c>
      <c r="B301" s="41">
        <f>SUM(B302:B302)</f>
        <v>0</v>
      </c>
      <c r="C301" s="41">
        <f>SUM(C302:C302)</f>
        <v>0</v>
      </c>
      <c r="D301" s="67"/>
      <c r="E301" s="68">
        <f t="shared" si="9"/>
        <v>0</v>
      </c>
    </row>
    <row r="302" spans="1:5" ht="19.5" customHeight="1">
      <c r="A302" s="40" t="s">
        <v>414</v>
      </c>
      <c r="B302" s="41"/>
      <c r="C302" s="41"/>
      <c r="D302" s="67"/>
      <c r="E302" s="68">
        <f t="shared" si="9"/>
        <v>0</v>
      </c>
    </row>
    <row r="303" spans="1:5" ht="19.5" customHeight="1">
      <c r="A303" s="63" t="s">
        <v>941</v>
      </c>
      <c r="B303" s="41">
        <f>SUM(B304:B305)</f>
        <v>40</v>
      </c>
      <c r="C303" s="41">
        <f>SUM(C304:C305)</f>
        <v>0</v>
      </c>
      <c r="D303" s="67"/>
      <c r="E303" s="68">
        <f t="shared" si="9"/>
        <v>40</v>
      </c>
    </row>
    <row r="304" spans="1:5" ht="19.5" customHeight="1">
      <c r="A304" s="63" t="s">
        <v>922</v>
      </c>
      <c r="B304" s="41">
        <v>30</v>
      </c>
      <c r="C304" s="41"/>
      <c r="D304" s="67"/>
      <c r="E304" s="68">
        <f t="shared" si="9"/>
        <v>30</v>
      </c>
    </row>
    <row r="305" spans="1:5" ht="19.5" customHeight="1">
      <c r="A305" s="63" t="s">
        <v>942</v>
      </c>
      <c r="B305" s="41">
        <v>10</v>
      </c>
      <c r="C305" s="41"/>
      <c r="D305" s="67"/>
      <c r="E305" s="68">
        <f t="shared" si="9"/>
        <v>10</v>
      </c>
    </row>
    <row r="306" spans="1:5" ht="19.5" customHeight="1">
      <c r="A306" s="40" t="s">
        <v>415</v>
      </c>
      <c r="B306" s="41">
        <f>SUM(B307,B312,B314,B316,B318,B320)</f>
        <v>3794</v>
      </c>
      <c r="C306" s="41">
        <f>SUM(C307,C312,C314,C316,C318,C320)</f>
        <v>3885</v>
      </c>
      <c r="D306" s="67">
        <f t="shared" si="8"/>
        <v>-0.023423423423423424</v>
      </c>
      <c r="E306" s="68">
        <f t="shared" si="9"/>
        <v>-91</v>
      </c>
    </row>
    <row r="307" spans="1:5" ht="19.5" customHeight="1">
      <c r="A307" s="69" t="s">
        <v>567</v>
      </c>
      <c r="B307" s="41">
        <f>SUM(B308:B311)</f>
        <v>483</v>
      </c>
      <c r="C307" s="41">
        <f>SUM(C308:C311)</f>
        <v>487</v>
      </c>
      <c r="D307" s="67">
        <f t="shared" si="8"/>
        <v>-0.008213552361396304</v>
      </c>
      <c r="E307" s="68">
        <f t="shared" si="9"/>
        <v>-4</v>
      </c>
    </row>
    <row r="308" spans="1:5" ht="19.5" customHeight="1">
      <c r="A308" s="40" t="s">
        <v>14</v>
      </c>
      <c r="B308" s="41">
        <v>98</v>
      </c>
      <c r="C308" s="41">
        <v>86</v>
      </c>
      <c r="D308" s="67">
        <f t="shared" si="8"/>
        <v>0.13953488372093023</v>
      </c>
      <c r="E308" s="68">
        <f t="shared" si="9"/>
        <v>12</v>
      </c>
    </row>
    <row r="309" spans="1:5" ht="19.5" customHeight="1">
      <c r="A309" s="40" t="s">
        <v>15</v>
      </c>
      <c r="B309" s="41">
        <v>8</v>
      </c>
      <c r="C309" s="41">
        <v>24</v>
      </c>
      <c r="D309" s="67">
        <f t="shared" si="8"/>
        <v>-0.6666666666666666</v>
      </c>
      <c r="E309" s="68">
        <f t="shared" si="9"/>
        <v>-16</v>
      </c>
    </row>
    <row r="310" spans="1:5" ht="19.5" customHeight="1">
      <c r="A310" s="40" t="s">
        <v>223</v>
      </c>
      <c r="B310" s="41">
        <v>319</v>
      </c>
      <c r="C310" s="41">
        <v>92</v>
      </c>
      <c r="D310" s="67">
        <f t="shared" si="8"/>
        <v>2.467391304347826</v>
      </c>
      <c r="E310" s="68">
        <f t="shared" si="9"/>
        <v>227</v>
      </c>
    </row>
    <row r="311" spans="1:5" ht="19.5" customHeight="1">
      <c r="A311" s="40" t="s">
        <v>225</v>
      </c>
      <c r="B311" s="41">
        <v>58</v>
      </c>
      <c r="C311" s="41">
        <v>285</v>
      </c>
      <c r="D311" s="67">
        <f t="shared" si="8"/>
        <v>-0.7964912280701755</v>
      </c>
      <c r="E311" s="68">
        <f t="shared" si="9"/>
        <v>-227</v>
      </c>
    </row>
    <row r="312" spans="1:5" ht="19.5" customHeight="1">
      <c r="A312" s="69" t="s">
        <v>568</v>
      </c>
      <c r="B312" s="41">
        <f>SUM(B313:B313)</f>
        <v>254</v>
      </c>
      <c r="C312" s="41">
        <f>SUM(C313:C313)</f>
        <v>283</v>
      </c>
      <c r="D312" s="67">
        <f t="shared" si="8"/>
        <v>-0.10247349823321555</v>
      </c>
      <c r="E312" s="68">
        <f t="shared" si="9"/>
        <v>-29</v>
      </c>
    </row>
    <row r="313" spans="1:5" ht="19.5" customHeight="1">
      <c r="A313" s="40" t="s">
        <v>416</v>
      </c>
      <c r="B313" s="41">
        <v>254</v>
      </c>
      <c r="C313" s="41">
        <v>283</v>
      </c>
      <c r="D313" s="67">
        <f t="shared" si="8"/>
        <v>-0.10247349823321555</v>
      </c>
      <c r="E313" s="68">
        <f t="shared" si="9"/>
        <v>-29</v>
      </c>
    </row>
    <row r="314" spans="1:5" ht="19.5" customHeight="1">
      <c r="A314" s="69" t="s">
        <v>569</v>
      </c>
      <c r="B314" s="41">
        <f>SUM(B315:B315)</f>
        <v>61</v>
      </c>
      <c r="C314" s="41">
        <f>SUM(C315:C315)</f>
        <v>108</v>
      </c>
      <c r="D314" s="67">
        <f t="shared" si="8"/>
        <v>-0.4351851851851852</v>
      </c>
      <c r="E314" s="68">
        <f t="shared" si="9"/>
        <v>-47</v>
      </c>
    </row>
    <row r="315" spans="1:5" ht="19.5" customHeight="1">
      <c r="A315" s="40" t="s">
        <v>229</v>
      </c>
      <c r="B315" s="41">
        <v>61</v>
      </c>
      <c r="C315" s="41">
        <v>108</v>
      </c>
      <c r="D315" s="67">
        <f t="shared" si="8"/>
        <v>-0.4351851851851852</v>
      </c>
      <c r="E315" s="68">
        <f t="shared" si="9"/>
        <v>-47</v>
      </c>
    </row>
    <row r="316" spans="1:5" ht="19.5" customHeight="1">
      <c r="A316" s="69" t="s">
        <v>570</v>
      </c>
      <c r="B316" s="41">
        <f>SUM(B317:B317)</f>
        <v>1741</v>
      </c>
      <c r="C316" s="41">
        <f>SUM(C317:C317)</f>
        <v>1754</v>
      </c>
      <c r="D316" s="67">
        <f t="shared" si="8"/>
        <v>-0.007411630558722919</v>
      </c>
      <c r="E316" s="68">
        <f t="shared" si="9"/>
        <v>-13</v>
      </c>
    </row>
    <row r="317" spans="1:5" ht="19.5" customHeight="1">
      <c r="A317" s="40" t="s">
        <v>417</v>
      </c>
      <c r="B317" s="41">
        <v>1741</v>
      </c>
      <c r="C317" s="41">
        <v>1754</v>
      </c>
      <c r="D317" s="67">
        <f t="shared" si="8"/>
        <v>-0.007411630558722919</v>
      </c>
      <c r="E317" s="68">
        <f t="shared" si="9"/>
        <v>-13</v>
      </c>
    </row>
    <row r="318" spans="1:5" ht="19.5" customHeight="1">
      <c r="A318" s="69" t="s">
        <v>571</v>
      </c>
      <c r="B318" s="41">
        <f>SUM(B319:B319)</f>
        <v>96</v>
      </c>
      <c r="C318" s="41">
        <f>SUM(C319:C319)</f>
        <v>94</v>
      </c>
      <c r="D318" s="67">
        <f t="shared" si="8"/>
        <v>0.02127659574468085</v>
      </c>
      <c r="E318" s="68">
        <f t="shared" si="9"/>
        <v>2</v>
      </c>
    </row>
    <row r="319" spans="1:5" ht="19.5" customHeight="1">
      <c r="A319" s="40" t="s">
        <v>418</v>
      </c>
      <c r="B319" s="41">
        <v>96</v>
      </c>
      <c r="C319" s="41">
        <v>94</v>
      </c>
      <c r="D319" s="67">
        <f t="shared" si="8"/>
        <v>0.02127659574468085</v>
      </c>
      <c r="E319" s="68">
        <f t="shared" si="9"/>
        <v>2</v>
      </c>
    </row>
    <row r="320" spans="1:5" ht="19.5" customHeight="1">
      <c r="A320" s="69" t="s">
        <v>572</v>
      </c>
      <c r="B320" s="41">
        <f>SUM(B321:B321)</f>
        <v>1159</v>
      </c>
      <c r="C320" s="41">
        <f>SUM(C321:C321)</f>
        <v>1159</v>
      </c>
      <c r="D320" s="67">
        <f t="shared" si="8"/>
        <v>0</v>
      </c>
      <c r="E320" s="68">
        <f t="shared" si="9"/>
        <v>0</v>
      </c>
    </row>
    <row r="321" spans="1:5" ht="19.5" customHeight="1">
      <c r="A321" s="40" t="s">
        <v>419</v>
      </c>
      <c r="B321" s="41">
        <v>1159</v>
      </c>
      <c r="C321" s="41">
        <v>1159</v>
      </c>
      <c r="D321" s="67">
        <f t="shared" si="8"/>
        <v>0</v>
      </c>
      <c r="E321" s="68">
        <f t="shared" si="9"/>
        <v>0</v>
      </c>
    </row>
    <row r="322" spans="1:5" ht="19.5" customHeight="1">
      <c r="A322" s="63" t="s">
        <v>782</v>
      </c>
      <c r="B322" s="41">
        <f>SUM(B323,B339,B353,B365,B369,B375,B373)</f>
        <v>25843</v>
      </c>
      <c r="C322" s="41">
        <f>SUM(C323,C339,C353,C365,C369,C375,C373)</f>
        <v>18506</v>
      </c>
      <c r="D322" s="67">
        <f t="shared" si="8"/>
        <v>0.39646601102345186</v>
      </c>
      <c r="E322" s="68">
        <f t="shared" si="9"/>
        <v>7337</v>
      </c>
    </row>
    <row r="323" spans="1:5" ht="19.5" customHeight="1">
      <c r="A323" s="69" t="s">
        <v>573</v>
      </c>
      <c r="B323" s="41">
        <f>SUM(B324:B338)</f>
        <v>12111</v>
      </c>
      <c r="C323" s="41">
        <f>SUM(C324:C338)</f>
        <v>4713</v>
      </c>
      <c r="D323" s="67">
        <f t="shared" si="8"/>
        <v>1.5697008274984086</v>
      </c>
      <c r="E323" s="68">
        <f t="shared" si="9"/>
        <v>7398</v>
      </c>
    </row>
    <row r="324" spans="1:5" ht="19.5" customHeight="1">
      <c r="A324" s="40" t="s">
        <v>14</v>
      </c>
      <c r="B324" s="41">
        <v>164</v>
      </c>
      <c r="C324" s="41">
        <v>134</v>
      </c>
      <c r="D324" s="67">
        <f t="shared" si="8"/>
        <v>0.22388059701492538</v>
      </c>
      <c r="E324" s="68">
        <f t="shared" si="9"/>
        <v>30</v>
      </c>
    </row>
    <row r="325" spans="1:5" ht="19.5" customHeight="1">
      <c r="A325" s="40" t="s">
        <v>15</v>
      </c>
      <c r="B325" s="41">
        <v>42</v>
      </c>
      <c r="C325" s="41">
        <v>35</v>
      </c>
      <c r="D325" s="67">
        <f aca="true" t="shared" si="10" ref="D325:D384">(B325-C325)/C325</f>
        <v>0.2</v>
      </c>
      <c r="E325" s="68">
        <f aca="true" t="shared" si="11" ref="E325:E388">B325-C325</f>
        <v>7</v>
      </c>
    </row>
    <row r="326" spans="1:5" ht="19.5" customHeight="1">
      <c r="A326" s="40" t="s">
        <v>30</v>
      </c>
      <c r="B326" s="41">
        <v>1219</v>
      </c>
      <c r="C326" s="41">
        <v>2396</v>
      </c>
      <c r="D326" s="67">
        <f t="shared" si="10"/>
        <v>-0.4912353923205342</v>
      </c>
      <c r="E326" s="68">
        <f t="shared" si="11"/>
        <v>-1177</v>
      </c>
    </row>
    <row r="327" spans="1:5" ht="19.5" customHeight="1">
      <c r="A327" s="63" t="s">
        <v>618</v>
      </c>
      <c r="B327" s="41"/>
      <c r="C327" s="41"/>
      <c r="D327" s="67"/>
      <c r="E327" s="68">
        <f t="shared" si="11"/>
        <v>0</v>
      </c>
    </row>
    <row r="328" spans="1:5" ht="19.5" customHeight="1">
      <c r="A328" s="40" t="s">
        <v>239</v>
      </c>
      <c r="B328" s="41">
        <v>10</v>
      </c>
      <c r="C328" s="41">
        <v>1</v>
      </c>
      <c r="D328" s="67">
        <f t="shared" si="10"/>
        <v>9</v>
      </c>
      <c r="E328" s="68">
        <f t="shared" si="11"/>
        <v>9</v>
      </c>
    </row>
    <row r="329" spans="1:5" ht="19.5" customHeight="1">
      <c r="A329" s="40" t="s">
        <v>241</v>
      </c>
      <c r="B329" s="41">
        <v>48</v>
      </c>
      <c r="C329" s="41">
        <v>32</v>
      </c>
      <c r="D329" s="67">
        <f t="shared" si="10"/>
        <v>0.5</v>
      </c>
      <c r="E329" s="68">
        <f t="shared" si="11"/>
        <v>16</v>
      </c>
    </row>
    <row r="330" spans="1:5" ht="19.5" customHeight="1">
      <c r="A330" s="63" t="s">
        <v>619</v>
      </c>
      <c r="B330" s="41"/>
      <c r="C330" s="41"/>
      <c r="D330" s="67"/>
      <c r="E330" s="68">
        <f t="shared" si="11"/>
        <v>0</v>
      </c>
    </row>
    <row r="331" spans="1:5" ht="19.5" customHeight="1">
      <c r="A331" s="63" t="s">
        <v>620</v>
      </c>
      <c r="B331" s="41"/>
      <c r="C331" s="41"/>
      <c r="D331" s="67"/>
      <c r="E331" s="68">
        <f t="shared" si="11"/>
        <v>0</v>
      </c>
    </row>
    <row r="332" spans="1:5" ht="19.5" customHeight="1">
      <c r="A332" s="63" t="s">
        <v>621</v>
      </c>
      <c r="B332" s="41"/>
      <c r="C332" s="41"/>
      <c r="D332" s="67"/>
      <c r="E332" s="68">
        <f t="shared" si="11"/>
        <v>0</v>
      </c>
    </row>
    <row r="333" spans="1:5" ht="19.5" customHeight="1">
      <c r="A333" s="40" t="s">
        <v>244</v>
      </c>
      <c r="B333" s="41"/>
      <c r="C333" s="41"/>
      <c r="D333" s="67"/>
      <c r="E333" s="68">
        <f t="shared" si="11"/>
        <v>0</v>
      </c>
    </row>
    <row r="334" spans="1:5" ht="19.5" customHeight="1">
      <c r="A334" s="63" t="s">
        <v>943</v>
      </c>
      <c r="B334" s="41">
        <v>577</v>
      </c>
      <c r="C334" s="41"/>
      <c r="D334" s="67"/>
      <c r="E334" s="68">
        <f t="shared" si="11"/>
        <v>577</v>
      </c>
    </row>
    <row r="335" spans="1:5" ht="19.5" customHeight="1">
      <c r="A335" s="63" t="s">
        <v>622</v>
      </c>
      <c r="B335" s="41"/>
      <c r="C335" s="41"/>
      <c r="D335" s="67"/>
      <c r="E335" s="68">
        <f t="shared" si="11"/>
        <v>0</v>
      </c>
    </row>
    <row r="336" spans="1:5" ht="19.5" customHeight="1">
      <c r="A336" s="40" t="s">
        <v>247</v>
      </c>
      <c r="B336" s="41">
        <v>84</v>
      </c>
      <c r="C336" s="41">
        <v>84</v>
      </c>
      <c r="D336" s="67">
        <f t="shared" si="10"/>
        <v>0</v>
      </c>
      <c r="E336" s="68">
        <f t="shared" si="11"/>
        <v>0</v>
      </c>
    </row>
    <row r="337" spans="1:5" ht="19.5" customHeight="1">
      <c r="A337" s="63" t="s">
        <v>944</v>
      </c>
      <c r="B337" s="41">
        <v>4271</v>
      </c>
      <c r="C337" s="41">
        <v>260</v>
      </c>
      <c r="D337" s="67">
        <f t="shared" si="10"/>
        <v>15.426923076923076</v>
      </c>
      <c r="E337" s="68">
        <f t="shared" si="11"/>
        <v>4011</v>
      </c>
    </row>
    <row r="338" spans="1:5" ht="19.5" customHeight="1">
      <c r="A338" s="63" t="s">
        <v>623</v>
      </c>
      <c r="B338" s="41">
        <v>5696</v>
      </c>
      <c r="C338" s="41">
        <v>1771</v>
      </c>
      <c r="D338" s="67">
        <f t="shared" si="10"/>
        <v>2.2162619988706944</v>
      </c>
      <c r="E338" s="68">
        <f t="shared" si="11"/>
        <v>3925</v>
      </c>
    </row>
    <row r="339" spans="1:5" ht="19.5" customHeight="1">
      <c r="A339" s="69" t="s">
        <v>776</v>
      </c>
      <c r="B339" s="41">
        <f>SUM(B340:B352)</f>
        <v>1887</v>
      </c>
      <c r="C339" s="41">
        <f>SUM(C340:C352)</f>
        <v>1689</v>
      </c>
      <c r="D339" s="67">
        <f t="shared" si="10"/>
        <v>0.1172291296625222</v>
      </c>
      <c r="E339" s="68">
        <f t="shared" si="11"/>
        <v>198</v>
      </c>
    </row>
    <row r="340" spans="1:5" ht="19.5" customHeight="1">
      <c r="A340" s="40" t="s">
        <v>14</v>
      </c>
      <c r="B340" s="41">
        <v>79</v>
      </c>
      <c r="C340" s="41">
        <v>78</v>
      </c>
      <c r="D340" s="67">
        <f t="shared" si="10"/>
        <v>0.01282051282051282</v>
      </c>
      <c r="E340" s="68">
        <f t="shared" si="11"/>
        <v>1</v>
      </c>
    </row>
    <row r="341" spans="1:5" ht="19.5" customHeight="1">
      <c r="A341" s="40" t="s">
        <v>15</v>
      </c>
      <c r="B341" s="41">
        <v>32</v>
      </c>
      <c r="C341" s="41">
        <v>17</v>
      </c>
      <c r="D341" s="67">
        <f t="shared" si="10"/>
        <v>0.8823529411764706</v>
      </c>
      <c r="E341" s="68">
        <f t="shared" si="11"/>
        <v>15</v>
      </c>
    </row>
    <row r="342" spans="1:5" ht="19.5" customHeight="1">
      <c r="A342" s="63" t="s">
        <v>777</v>
      </c>
      <c r="B342" s="41">
        <v>524</v>
      </c>
      <c r="C342" s="41">
        <v>591</v>
      </c>
      <c r="D342" s="67">
        <f t="shared" si="10"/>
        <v>-0.11336717428087986</v>
      </c>
      <c r="E342" s="68">
        <f t="shared" si="11"/>
        <v>-67</v>
      </c>
    </row>
    <row r="343" spans="1:5" ht="19.5" customHeight="1">
      <c r="A343" s="63" t="s">
        <v>945</v>
      </c>
      <c r="B343" s="41">
        <v>340</v>
      </c>
      <c r="C343" s="41">
        <v>200</v>
      </c>
      <c r="D343" s="67">
        <f t="shared" si="10"/>
        <v>0.7</v>
      </c>
      <c r="E343" s="68">
        <f t="shared" si="11"/>
        <v>140</v>
      </c>
    </row>
    <row r="344" spans="1:5" ht="19.5" customHeight="1">
      <c r="A344" s="40" t="s">
        <v>250</v>
      </c>
      <c r="B344" s="41"/>
      <c r="C344" s="41"/>
      <c r="D344" s="67"/>
      <c r="E344" s="68">
        <f t="shared" si="11"/>
        <v>0</v>
      </c>
    </row>
    <row r="345" spans="1:5" ht="19.5" customHeight="1">
      <c r="A345" s="63" t="s">
        <v>625</v>
      </c>
      <c r="B345" s="41"/>
      <c r="C345" s="41"/>
      <c r="D345" s="67"/>
      <c r="E345" s="68">
        <f t="shared" si="11"/>
        <v>0</v>
      </c>
    </row>
    <row r="346" spans="1:5" ht="19.5" customHeight="1">
      <c r="A346" s="40" t="s">
        <v>420</v>
      </c>
      <c r="B346" s="41"/>
      <c r="C346" s="41"/>
      <c r="D346" s="67"/>
      <c r="E346" s="68">
        <f t="shared" si="11"/>
        <v>0</v>
      </c>
    </row>
    <row r="347" spans="1:5" ht="19.5" customHeight="1">
      <c r="A347" s="40" t="s">
        <v>252</v>
      </c>
      <c r="B347" s="41">
        <v>767</v>
      </c>
      <c r="C347" s="41">
        <v>487</v>
      </c>
      <c r="D347" s="67">
        <f t="shared" si="10"/>
        <v>0.5749486652977412</v>
      </c>
      <c r="E347" s="68">
        <f t="shared" si="11"/>
        <v>280</v>
      </c>
    </row>
    <row r="348" spans="1:5" ht="19.5" customHeight="1">
      <c r="A348" s="63" t="s">
        <v>626</v>
      </c>
      <c r="B348" s="41"/>
      <c r="C348" s="41"/>
      <c r="D348" s="67"/>
      <c r="E348" s="68">
        <f t="shared" si="11"/>
        <v>0</v>
      </c>
    </row>
    <row r="349" spans="1:5" ht="19.5" customHeight="1">
      <c r="A349" s="40" t="s">
        <v>253</v>
      </c>
      <c r="B349" s="41"/>
      <c r="C349" s="41"/>
      <c r="D349" s="67"/>
      <c r="E349" s="68">
        <f t="shared" si="11"/>
        <v>0</v>
      </c>
    </row>
    <row r="350" spans="1:5" ht="19.5" customHeight="1">
      <c r="A350" s="63" t="s">
        <v>627</v>
      </c>
      <c r="B350" s="41"/>
      <c r="C350" s="41"/>
      <c r="D350" s="67"/>
      <c r="E350" s="68">
        <f t="shared" si="11"/>
        <v>0</v>
      </c>
    </row>
    <row r="351" spans="1:5" ht="19.5" customHeight="1">
      <c r="A351" s="63" t="s">
        <v>946</v>
      </c>
      <c r="B351" s="41">
        <v>12</v>
      </c>
      <c r="C351" s="41">
        <v>12</v>
      </c>
      <c r="D351" s="67">
        <f t="shared" si="10"/>
        <v>0</v>
      </c>
      <c r="E351" s="68">
        <f t="shared" si="11"/>
        <v>0</v>
      </c>
    </row>
    <row r="352" spans="1:5" ht="19.5" customHeight="1">
      <c r="A352" s="63" t="s">
        <v>778</v>
      </c>
      <c r="B352" s="41">
        <v>133</v>
      </c>
      <c r="C352" s="41">
        <v>304</v>
      </c>
      <c r="D352" s="67">
        <f t="shared" si="10"/>
        <v>-0.5625</v>
      </c>
      <c r="E352" s="68">
        <f t="shared" si="11"/>
        <v>-171</v>
      </c>
    </row>
    <row r="353" spans="1:5" ht="19.5" customHeight="1">
      <c r="A353" s="69" t="s">
        <v>574</v>
      </c>
      <c r="B353" s="41">
        <f>SUM(B354:B364)</f>
        <v>1912</v>
      </c>
      <c r="C353" s="41">
        <f>SUM(C354:C364)</f>
        <v>2075</v>
      </c>
      <c r="D353" s="67">
        <f t="shared" si="10"/>
        <v>-0.07855421686746988</v>
      </c>
      <c r="E353" s="68">
        <f t="shared" si="11"/>
        <v>-163</v>
      </c>
    </row>
    <row r="354" spans="1:5" ht="19.5" customHeight="1">
      <c r="A354" s="40" t="s">
        <v>14</v>
      </c>
      <c r="B354" s="41">
        <v>135</v>
      </c>
      <c r="C354" s="41">
        <v>170</v>
      </c>
      <c r="D354" s="67">
        <f t="shared" si="10"/>
        <v>-0.20588235294117646</v>
      </c>
      <c r="E354" s="68">
        <f t="shared" si="11"/>
        <v>-35</v>
      </c>
    </row>
    <row r="355" spans="1:5" ht="19.5" customHeight="1">
      <c r="A355" s="63" t="s">
        <v>595</v>
      </c>
      <c r="B355" s="41">
        <v>10</v>
      </c>
      <c r="C355" s="41">
        <v>10</v>
      </c>
      <c r="D355" s="67">
        <f t="shared" si="10"/>
        <v>0</v>
      </c>
      <c r="E355" s="68">
        <f t="shared" si="11"/>
        <v>0</v>
      </c>
    </row>
    <row r="356" spans="1:5" ht="19.5" customHeight="1">
      <c r="A356" s="40" t="s">
        <v>258</v>
      </c>
      <c r="B356" s="41">
        <v>1216</v>
      </c>
      <c r="C356" s="41">
        <v>700</v>
      </c>
      <c r="D356" s="67">
        <f t="shared" si="10"/>
        <v>0.7371428571428571</v>
      </c>
      <c r="E356" s="68">
        <f t="shared" si="11"/>
        <v>516</v>
      </c>
    </row>
    <row r="357" spans="1:5" ht="19.5" customHeight="1">
      <c r="A357" s="40" t="s">
        <v>259</v>
      </c>
      <c r="B357" s="41">
        <v>96</v>
      </c>
      <c r="C357" s="41">
        <v>102</v>
      </c>
      <c r="D357" s="67">
        <f t="shared" si="10"/>
        <v>-0.058823529411764705</v>
      </c>
      <c r="E357" s="68">
        <f t="shared" si="11"/>
        <v>-6</v>
      </c>
    </row>
    <row r="358" spans="1:5" ht="19.5" customHeight="1">
      <c r="A358" s="40" t="s">
        <v>261</v>
      </c>
      <c r="B358" s="41"/>
      <c r="C358" s="41">
        <v>20</v>
      </c>
      <c r="D358" s="67">
        <f t="shared" si="10"/>
        <v>-1</v>
      </c>
      <c r="E358" s="68">
        <f t="shared" si="11"/>
        <v>-20</v>
      </c>
    </row>
    <row r="359" spans="1:5" ht="19.5" customHeight="1">
      <c r="A359" s="40" t="s">
        <v>263</v>
      </c>
      <c r="B359" s="41"/>
      <c r="C359" s="41">
        <v>300</v>
      </c>
      <c r="D359" s="67">
        <f t="shared" si="10"/>
        <v>-1</v>
      </c>
      <c r="E359" s="68">
        <f t="shared" si="11"/>
        <v>-300</v>
      </c>
    </row>
    <row r="360" spans="1:5" ht="19.5" customHeight="1" hidden="1">
      <c r="A360" s="63" t="s">
        <v>628</v>
      </c>
      <c r="B360" s="41"/>
      <c r="C360" s="41"/>
      <c r="D360" s="67"/>
      <c r="E360" s="68">
        <f t="shared" si="11"/>
        <v>0</v>
      </c>
    </row>
    <row r="361" spans="1:5" ht="19.5" customHeight="1" hidden="1">
      <c r="A361" s="63" t="s">
        <v>629</v>
      </c>
      <c r="B361" s="41"/>
      <c r="C361" s="41"/>
      <c r="D361" s="67"/>
      <c r="E361" s="68">
        <f t="shared" si="11"/>
        <v>0</v>
      </c>
    </row>
    <row r="362" spans="1:5" ht="19.5" customHeight="1" hidden="1">
      <c r="A362" s="40" t="s">
        <v>264</v>
      </c>
      <c r="B362" s="41"/>
      <c r="C362" s="41"/>
      <c r="D362" s="67"/>
      <c r="E362" s="68">
        <f t="shared" si="11"/>
        <v>0</v>
      </c>
    </row>
    <row r="363" spans="1:5" ht="19.5" customHeight="1" hidden="1">
      <c r="A363" s="40" t="s">
        <v>266</v>
      </c>
      <c r="B363" s="41"/>
      <c r="C363" s="41"/>
      <c r="D363" s="67"/>
      <c r="E363" s="68">
        <f t="shared" si="11"/>
        <v>0</v>
      </c>
    </row>
    <row r="364" spans="1:5" ht="19.5" customHeight="1">
      <c r="A364" s="40" t="s">
        <v>267</v>
      </c>
      <c r="B364" s="41">
        <v>455</v>
      </c>
      <c r="C364" s="41">
        <v>773</v>
      </c>
      <c r="D364" s="67">
        <f t="shared" si="10"/>
        <v>-0.4113842173350582</v>
      </c>
      <c r="E364" s="68">
        <f t="shared" si="11"/>
        <v>-318</v>
      </c>
    </row>
    <row r="365" spans="1:5" ht="19.5" customHeight="1">
      <c r="A365" s="69" t="s">
        <v>575</v>
      </c>
      <c r="B365" s="41">
        <f>SUM(B366:B368)</f>
        <v>3629</v>
      </c>
      <c r="C365" s="41">
        <f>SUM(C366:C368)</f>
        <v>5501</v>
      </c>
      <c r="D365" s="67">
        <f t="shared" si="10"/>
        <v>-0.3403017633157608</v>
      </c>
      <c r="E365" s="68">
        <f t="shared" si="11"/>
        <v>-1872</v>
      </c>
    </row>
    <row r="366" spans="1:5" ht="19.5" customHeight="1">
      <c r="A366" s="69" t="s">
        <v>779</v>
      </c>
      <c r="B366" s="41">
        <v>83</v>
      </c>
      <c r="C366" s="41">
        <v>3500</v>
      </c>
      <c r="D366" s="67">
        <f t="shared" si="10"/>
        <v>-0.9762857142857143</v>
      </c>
      <c r="E366" s="68">
        <f t="shared" si="11"/>
        <v>-3417</v>
      </c>
    </row>
    <row r="367" spans="1:5" ht="19.5" customHeight="1">
      <c r="A367" s="43" t="s">
        <v>630</v>
      </c>
      <c r="B367" s="41"/>
      <c r="C367" s="41">
        <v>194</v>
      </c>
      <c r="D367" s="67">
        <f t="shared" si="10"/>
        <v>-1</v>
      </c>
      <c r="E367" s="68">
        <f t="shared" si="11"/>
        <v>-194</v>
      </c>
    </row>
    <row r="368" spans="1:5" ht="19.5" customHeight="1">
      <c r="A368" s="40" t="s">
        <v>271</v>
      </c>
      <c r="B368" s="41">
        <v>3546</v>
      </c>
      <c r="C368" s="41">
        <v>1807</v>
      </c>
      <c r="D368" s="67">
        <f t="shared" si="10"/>
        <v>0.9623685666851135</v>
      </c>
      <c r="E368" s="68">
        <f t="shared" si="11"/>
        <v>1739</v>
      </c>
    </row>
    <row r="369" spans="1:5" ht="19.5" customHeight="1">
      <c r="A369" s="69" t="s">
        <v>576</v>
      </c>
      <c r="B369" s="41">
        <f>SUM(B370:B372)</f>
        <v>4594</v>
      </c>
      <c r="C369" s="41">
        <f>SUM(C370:C372)</f>
        <v>3350</v>
      </c>
      <c r="D369" s="67">
        <f t="shared" si="10"/>
        <v>0.37134328358208957</v>
      </c>
      <c r="E369" s="68">
        <f t="shared" si="11"/>
        <v>1244</v>
      </c>
    </row>
    <row r="370" spans="1:5" ht="19.5" customHeight="1">
      <c r="A370" s="40" t="s">
        <v>277</v>
      </c>
      <c r="B370" s="41">
        <v>1214</v>
      </c>
      <c r="C370" s="41">
        <v>271</v>
      </c>
      <c r="D370" s="67">
        <f t="shared" si="10"/>
        <v>3.4797047970479706</v>
      </c>
      <c r="E370" s="68">
        <f t="shared" si="11"/>
        <v>943</v>
      </c>
    </row>
    <row r="371" spans="1:5" ht="19.5" customHeight="1">
      <c r="A371" s="40" t="s">
        <v>278</v>
      </c>
      <c r="B371" s="41">
        <v>2980</v>
      </c>
      <c r="C371" s="41">
        <v>2682</v>
      </c>
      <c r="D371" s="67">
        <f t="shared" si="10"/>
        <v>0.1111111111111111</v>
      </c>
      <c r="E371" s="68">
        <f t="shared" si="11"/>
        <v>298</v>
      </c>
    </row>
    <row r="372" spans="1:5" ht="19.5" customHeight="1">
      <c r="A372" s="63" t="s">
        <v>508</v>
      </c>
      <c r="B372" s="41">
        <v>400</v>
      </c>
      <c r="C372" s="41">
        <v>397</v>
      </c>
      <c r="D372" s="67">
        <f t="shared" si="10"/>
        <v>0.007556675062972292</v>
      </c>
      <c r="E372" s="68">
        <f t="shared" si="11"/>
        <v>3</v>
      </c>
    </row>
    <row r="373" spans="1:5" ht="19.5" customHeight="1">
      <c r="A373" s="63" t="s">
        <v>781</v>
      </c>
      <c r="B373" s="41">
        <f>B374</f>
        <v>1710</v>
      </c>
      <c r="C373" s="41">
        <f>C374</f>
        <v>1128</v>
      </c>
      <c r="D373" s="67">
        <f t="shared" si="10"/>
        <v>0.5159574468085106</v>
      </c>
      <c r="E373" s="68">
        <f t="shared" si="11"/>
        <v>582</v>
      </c>
    </row>
    <row r="374" spans="1:5" ht="19.5" customHeight="1">
      <c r="A374" s="63" t="s">
        <v>780</v>
      </c>
      <c r="B374" s="41">
        <v>1710</v>
      </c>
      <c r="C374" s="41">
        <v>1128</v>
      </c>
      <c r="D374" s="67">
        <f t="shared" si="10"/>
        <v>0.5159574468085106</v>
      </c>
      <c r="E374" s="68">
        <f t="shared" si="11"/>
        <v>582</v>
      </c>
    </row>
    <row r="375" spans="1:5" ht="19.5" customHeight="1">
      <c r="A375" s="69" t="s">
        <v>577</v>
      </c>
      <c r="B375" s="41">
        <f>SUM(B376:B376)</f>
        <v>0</v>
      </c>
      <c r="C375" s="41">
        <f>SUM(C376:C376)</f>
        <v>50</v>
      </c>
      <c r="D375" s="67">
        <f t="shared" si="10"/>
        <v>-1</v>
      </c>
      <c r="E375" s="68">
        <f t="shared" si="11"/>
        <v>-50</v>
      </c>
    </row>
    <row r="376" spans="1:5" ht="19.5" customHeight="1">
      <c r="A376" s="40" t="s">
        <v>421</v>
      </c>
      <c r="B376" s="41"/>
      <c r="C376" s="41">
        <v>50</v>
      </c>
      <c r="D376" s="67">
        <f t="shared" si="10"/>
        <v>-1</v>
      </c>
      <c r="E376" s="68">
        <f t="shared" si="11"/>
        <v>-50</v>
      </c>
    </row>
    <row r="377" spans="1:5" ht="19.5" customHeight="1">
      <c r="A377" s="40" t="s">
        <v>422</v>
      </c>
      <c r="B377" s="41">
        <f>SUM(B378,B383,B387,B385)</f>
        <v>6121</v>
      </c>
      <c r="C377" s="41">
        <f>SUM(C378,C383,C387,C385)</f>
        <v>1974</v>
      </c>
      <c r="D377" s="67">
        <f t="shared" si="10"/>
        <v>2.1008105369807497</v>
      </c>
      <c r="E377" s="68">
        <f t="shared" si="11"/>
        <v>4147</v>
      </c>
    </row>
    <row r="378" spans="1:5" ht="19.5" customHeight="1">
      <c r="A378" s="69" t="s">
        <v>578</v>
      </c>
      <c r="B378" s="41">
        <f>SUM(B379:B382)</f>
        <v>5516</v>
      </c>
      <c r="C378" s="41">
        <f>SUM(C379:C382)</f>
        <v>1474</v>
      </c>
      <c r="D378" s="67">
        <f t="shared" si="10"/>
        <v>2.7421981004070557</v>
      </c>
      <c r="E378" s="68">
        <f t="shared" si="11"/>
        <v>4042</v>
      </c>
    </row>
    <row r="379" spans="1:5" ht="19.5" customHeight="1">
      <c r="A379" s="40" t="s">
        <v>14</v>
      </c>
      <c r="B379" s="41">
        <v>120</v>
      </c>
      <c r="C379" s="41">
        <v>143</v>
      </c>
      <c r="D379" s="67">
        <f t="shared" si="10"/>
        <v>-0.16083916083916083</v>
      </c>
      <c r="E379" s="68">
        <f t="shared" si="11"/>
        <v>-23</v>
      </c>
    </row>
    <row r="380" spans="1:5" ht="19.5" customHeight="1">
      <c r="A380" s="63" t="s">
        <v>733</v>
      </c>
      <c r="B380" s="41">
        <v>1386</v>
      </c>
      <c r="C380" s="41">
        <v>600</v>
      </c>
      <c r="D380" s="67">
        <f t="shared" si="10"/>
        <v>1.31</v>
      </c>
      <c r="E380" s="68">
        <f t="shared" si="11"/>
        <v>786</v>
      </c>
    </row>
    <row r="381" spans="1:5" ht="19.5" customHeight="1">
      <c r="A381" s="40" t="s">
        <v>285</v>
      </c>
      <c r="B381" s="41">
        <v>30</v>
      </c>
      <c r="C381" s="41">
        <v>178</v>
      </c>
      <c r="D381" s="67">
        <f t="shared" si="10"/>
        <v>-0.8314606741573034</v>
      </c>
      <c r="E381" s="68">
        <f t="shared" si="11"/>
        <v>-148</v>
      </c>
    </row>
    <row r="382" spans="1:5" ht="19.5" customHeight="1">
      <c r="A382" s="40" t="s">
        <v>286</v>
      </c>
      <c r="B382" s="41">
        <v>3980</v>
      </c>
      <c r="C382" s="41">
        <v>553</v>
      </c>
      <c r="D382" s="67">
        <f t="shared" si="10"/>
        <v>6.197106690777577</v>
      </c>
      <c r="E382" s="68">
        <f t="shared" si="11"/>
        <v>3427</v>
      </c>
    </row>
    <row r="383" spans="1:5" ht="19.5" customHeight="1">
      <c r="A383" s="69" t="s">
        <v>579</v>
      </c>
      <c r="B383" s="41">
        <f>SUM(B384:B384)</f>
        <v>507</v>
      </c>
      <c r="C383" s="41">
        <f>SUM(C384:C384)</f>
        <v>500</v>
      </c>
      <c r="D383" s="67">
        <f t="shared" si="10"/>
        <v>0.014</v>
      </c>
      <c r="E383" s="68">
        <f t="shared" si="11"/>
        <v>7</v>
      </c>
    </row>
    <row r="384" spans="1:5" ht="19.5" customHeight="1">
      <c r="A384" s="40" t="s">
        <v>288</v>
      </c>
      <c r="B384" s="41">
        <v>507</v>
      </c>
      <c r="C384" s="41">
        <v>500</v>
      </c>
      <c r="D384" s="67">
        <f t="shared" si="10"/>
        <v>0.014</v>
      </c>
      <c r="E384" s="68">
        <f t="shared" si="11"/>
        <v>7</v>
      </c>
    </row>
    <row r="385" spans="1:5" ht="19.5" customHeight="1">
      <c r="A385" s="63" t="s">
        <v>631</v>
      </c>
      <c r="B385" s="41">
        <f>SUM(B386)</f>
        <v>98</v>
      </c>
      <c r="C385" s="41">
        <f>SUM(C386)</f>
        <v>0</v>
      </c>
      <c r="D385" s="67"/>
      <c r="E385" s="68">
        <f t="shared" si="11"/>
        <v>98</v>
      </c>
    </row>
    <row r="386" spans="1:5" ht="19.5" customHeight="1">
      <c r="A386" s="63" t="s">
        <v>632</v>
      </c>
      <c r="B386" s="41">
        <v>98</v>
      </c>
      <c r="C386" s="41"/>
      <c r="D386" s="67"/>
      <c r="E386" s="68">
        <f t="shared" si="11"/>
        <v>98</v>
      </c>
    </row>
    <row r="387" spans="1:5" ht="19.5" customHeight="1">
      <c r="A387" s="69" t="s">
        <v>580</v>
      </c>
      <c r="B387" s="41">
        <f>SUM(B388:B388)</f>
        <v>0</v>
      </c>
      <c r="C387" s="41">
        <f>SUM(C388:C388)</f>
        <v>0</v>
      </c>
      <c r="D387" s="67"/>
      <c r="E387" s="68">
        <f t="shared" si="11"/>
        <v>0</v>
      </c>
    </row>
    <row r="388" spans="1:5" ht="19.5" customHeight="1">
      <c r="A388" s="40" t="s">
        <v>423</v>
      </c>
      <c r="B388" s="41"/>
      <c r="C388" s="41"/>
      <c r="D388" s="67"/>
      <c r="E388" s="68">
        <f t="shared" si="11"/>
        <v>0</v>
      </c>
    </row>
    <row r="389" spans="1:5" ht="19.5" customHeight="1">
      <c r="A389" s="63" t="s">
        <v>783</v>
      </c>
      <c r="B389" s="41">
        <f>SUM(B390,B392,B395)</f>
        <v>337</v>
      </c>
      <c r="C389" s="41">
        <f>SUM(C390,C392,C395)</f>
        <v>1599</v>
      </c>
      <c r="D389" s="67">
        <f aca="true" t="shared" si="12" ref="D389:D448">(B389-C389)/C389</f>
        <v>-0.7892432770481551</v>
      </c>
      <c r="E389" s="68">
        <f aca="true" t="shared" si="13" ref="E389:E448">B389-C389</f>
        <v>-1262</v>
      </c>
    </row>
    <row r="390" spans="1:5" ht="19.5" customHeight="1">
      <c r="A390" s="69" t="s">
        <v>581</v>
      </c>
      <c r="B390" s="41">
        <f>SUM(B391:B391)</f>
        <v>33</v>
      </c>
      <c r="C390" s="41">
        <f>SUM(C391:C391)</f>
        <v>30</v>
      </c>
      <c r="D390" s="67">
        <f t="shared" si="12"/>
        <v>0.1</v>
      </c>
      <c r="E390" s="68">
        <f t="shared" si="13"/>
        <v>3</v>
      </c>
    </row>
    <row r="391" spans="1:5" ht="19.5" customHeight="1">
      <c r="A391" s="40" t="s">
        <v>302</v>
      </c>
      <c r="B391" s="41">
        <v>33</v>
      </c>
      <c r="C391" s="41">
        <v>30</v>
      </c>
      <c r="D391" s="67">
        <f t="shared" si="12"/>
        <v>0.1</v>
      </c>
      <c r="E391" s="68">
        <f t="shared" si="13"/>
        <v>3</v>
      </c>
    </row>
    <row r="392" spans="1:5" ht="19.5" customHeight="1">
      <c r="A392" s="69" t="s">
        <v>582</v>
      </c>
      <c r="B392" s="41">
        <f>SUM(B393:B394)</f>
        <v>202</v>
      </c>
      <c r="C392" s="41">
        <f>SUM(C393:C394)</f>
        <v>117</v>
      </c>
      <c r="D392" s="67">
        <f t="shared" si="12"/>
        <v>0.7264957264957265</v>
      </c>
      <c r="E392" s="68">
        <f t="shared" si="13"/>
        <v>85</v>
      </c>
    </row>
    <row r="393" spans="1:5" ht="19.5" customHeight="1">
      <c r="A393" s="69" t="s">
        <v>947</v>
      </c>
      <c r="B393" s="41">
        <v>60</v>
      </c>
      <c r="C393" s="41"/>
      <c r="D393" s="67"/>
      <c r="E393" s="68">
        <f t="shared" si="13"/>
        <v>60</v>
      </c>
    </row>
    <row r="394" spans="1:5" ht="19.5" customHeight="1">
      <c r="A394" s="40" t="s">
        <v>305</v>
      </c>
      <c r="B394" s="41">
        <v>142</v>
      </c>
      <c r="C394" s="41">
        <v>117</v>
      </c>
      <c r="D394" s="67">
        <f t="shared" si="12"/>
        <v>0.21367521367521367</v>
      </c>
      <c r="E394" s="68">
        <f t="shared" si="13"/>
        <v>25</v>
      </c>
    </row>
    <row r="395" spans="1:5" ht="19.5" customHeight="1">
      <c r="A395" s="63" t="s">
        <v>785</v>
      </c>
      <c r="B395" s="41">
        <f>B396</f>
        <v>102</v>
      </c>
      <c r="C395" s="41">
        <f>C396</f>
        <v>1452</v>
      </c>
      <c r="D395" s="67">
        <f t="shared" si="12"/>
        <v>-0.9297520661157025</v>
      </c>
      <c r="E395" s="68">
        <f t="shared" si="13"/>
        <v>-1350</v>
      </c>
    </row>
    <row r="396" spans="1:5" ht="19.5" customHeight="1">
      <c r="A396" s="63" t="s">
        <v>784</v>
      </c>
      <c r="B396" s="41">
        <v>102</v>
      </c>
      <c r="C396" s="41">
        <v>1452</v>
      </c>
      <c r="D396" s="67">
        <f t="shared" si="12"/>
        <v>-0.9297520661157025</v>
      </c>
      <c r="E396" s="68">
        <f t="shared" si="13"/>
        <v>-1350</v>
      </c>
    </row>
    <row r="397" spans="1:5" ht="19.5" customHeight="1">
      <c r="A397" s="40" t="s">
        <v>424</v>
      </c>
      <c r="B397" s="41">
        <f>SUM(B398,B400,B404,B402)</f>
        <v>429</v>
      </c>
      <c r="C397" s="41">
        <f>SUM(C398,C400,C404,C402)</f>
        <v>657</v>
      </c>
      <c r="D397" s="67">
        <f t="shared" si="12"/>
        <v>-0.3470319634703196</v>
      </c>
      <c r="E397" s="68">
        <f t="shared" si="13"/>
        <v>-228</v>
      </c>
    </row>
    <row r="398" spans="1:5" ht="19.5" customHeight="1">
      <c r="A398" s="69" t="s">
        <v>583</v>
      </c>
      <c r="B398" s="41">
        <f>SUM(B399:B399)</f>
        <v>235</v>
      </c>
      <c r="C398" s="41">
        <f>SUM(C399:C399)</f>
        <v>311</v>
      </c>
      <c r="D398" s="67">
        <f t="shared" si="12"/>
        <v>-0.24437299035369775</v>
      </c>
      <c r="E398" s="68">
        <f t="shared" si="13"/>
        <v>-76</v>
      </c>
    </row>
    <row r="399" spans="1:5" ht="19.5" customHeight="1">
      <c r="A399" s="40" t="s">
        <v>311</v>
      </c>
      <c r="B399" s="41">
        <v>235</v>
      </c>
      <c r="C399" s="41">
        <v>311</v>
      </c>
      <c r="D399" s="67">
        <f t="shared" si="12"/>
        <v>-0.24437299035369775</v>
      </c>
      <c r="E399" s="68">
        <f t="shared" si="13"/>
        <v>-76</v>
      </c>
    </row>
    <row r="400" spans="1:5" ht="19.5" customHeight="1">
      <c r="A400" s="69" t="s">
        <v>584</v>
      </c>
      <c r="B400" s="41">
        <f>SUM(B401:B401)</f>
        <v>0</v>
      </c>
      <c r="C400" s="41">
        <f>SUM(C401:C401)</f>
        <v>0</v>
      </c>
      <c r="D400" s="67"/>
      <c r="E400" s="68">
        <f t="shared" si="13"/>
        <v>0</v>
      </c>
    </row>
    <row r="401" spans="1:5" ht="19.5" customHeight="1">
      <c r="A401" s="40" t="s">
        <v>314</v>
      </c>
      <c r="B401" s="41"/>
      <c r="C401" s="41"/>
      <c r="D401" s="67"/>
      <c r="E401" s="68">
        <f t="shared" si="13"/>
        <v>0</v>
      </c>
    </row>
    <row r="402" spans="1:5" ht="19.5" customHeight="1">
      <c r="A402" s="63" t="s">
        <v>633</v>
      </c>
      <c r="B402" s="41">
        <f>SUM(B403)</f>
        <v>194</v>
      </c>
      <c r="C402" s="41">
        <f>SUM(C403)</f>
        <v>346</v>
      </c>
      <c r="D402" s="67">
        <f t="shared" si="12"/>
        <v>-0.4393063583815029</v>
      </c>
      <c r="E402" s="68">
        <f t="shared" si="13"/>
        <v>-152</v>
      </c>
    </row>
    <row r="403" spans="1:5" ht="19.5" customHeight="1">
      <c r="A403" s="63" t="s">
        <v>634</v>
      </c>
      <c r="B403" s="41">
        <v>194</v>
      </c>
      <c r="C403" s="41">
        <v>346</v>
      </c>
      <c r="D403" s="67">
        <f t="shared" si="12"/>
        <v>-0.4393063583815029</v>
      </c>
      <c r="E403" s="68">
        <f t="shared" si="13"/>
        <v>-152</v>
      </c>
    </row>
    <row r="404" spans="1:5" ht="19.5" customHeight="1">
      <c r="A404" s="69" t="s">
        <v>585</v>
      </c>
      <c r="B404" s="41">
        <f>SUM(B405:B405)</f>
        <v>0</v>
      </c>
      <c r="C404" s="41">
        <f>SUM(C405:C405)</f>
        <v>0</v>
      </c>
      <c r="D404" s="67"/>
      <c r="E404" s="68">
        <f t="shared" si="13"/>
        <v>0</v>
      </c>
    </row>
    <row r="405" spans="1:5" ht="19.5" customHeight="1">
      <c r="A405" s="40" t="s">
        <v>425</v>
      </c>
      <c r="B405" s="41"/>
      <c r="C405" s="41"/>
      <c r="D405" s="67"/>
      <c r="E405" s="68">
        <f t="shared" si="13"/>
        <v>0</v>
      </c>
    </row>
    <row r="406" spans="1:5" ht="19.5" customHeight="1">
      <c r="A406" s="40" t="s">
        <v>786</v>
      </c>
      <c r="B406" s="41">
        <f>B407</f>
        <v>27</v>
      </c>
      <c r="C406" s="41">
        <f>C407</f>
        <v>43</v>
      </c>
      <c r="D406" s="67">
        <f t="shared" si="12"/>
        <v>-0.37209302325581395</v>
      </c>
      <c r="E406" s="68">
        <f t="shared" si="13"/>
        <v>-16</v>
      </c>
    </row>
    <row r="407" spans="1:5" ht="19.5" customHeight="1">
      <c r="A407" s="63" t="s">
        <v>787</v>
      </c>
      <c r="B407" s="41">
        <f>B408</f>
        <v>27</v>
      </c>
      <c r="C407" s="41">
        <f>C408</f>
        <v>43</v>
      </c>
      <c r="D407" s="67">
        <f t="shared" si="12"/>
        <v>-0.37209302325581395</v>
      </c>
      <c r="E407" s="68">
        <f t="shared" si="13"/>
        <v>-16</v>
      </c>
    </row>
    <row r="408" spans="1:5" ht="19.5" customHeight="1">
      <c r="A408" s="63" t="s">
        <v>788</v>
      </c>
      <c r="B408" s="41">
        <v>27</v>
      </c>
      <c r="C408" s="41">
        <v>43</v>
      </c>
      <c r="D408" s="67">
        <f t="shared" si="12"/>
        <v>-0.37209302325581395</v>
      </c>
      <c r="E408" s="68">
        <f t="shared" si="13"/>
        <v>-16</v>
      </c>
    </row>
    <row r="409" spans="1:5" ht="19.5" customHeight="1">
      <c r="A409" s="40" t="s">
        <v>319</v>
      </c>
      <c r="B409" s="41">
        <v>34</v>
      </c>
      <c r="C409" s="41">
        <v>32</v>
      </c>
      <c r="D409" s="67">
        <f t="shared" si="12"/>
        <v>0.0625</v>
      </c>
      <c r="E409" s="68">
        <f t="shared" si="13"/>
        <v>2</v>
      </c>
    </row>
    <row r="410" spans="1:5" ht="19.5" customHeight="1">
      <c r="A410" s="63" t="s">
        <v>789</v>
      </c>
      <c r="B410" s="41">
        <f>SUM(B411,B418)</f>
        <v>499</v>
      </c>
      <c r="C410" s="41">
        <f>SUM(C411,C418)</f>
        <v>615</v>
      </c>
      <c r="D410" s="67">
        <f t="shared" si="12"/>
        <v>-0.1886178861788618</v>
      </c>
      <c r="E410" s="68">
        <f t="shared" si="13"/>
        <v>-116</v>
      </c>
    </row>
    <row r="411" spans="1:5" ht="19.5" customHeight="1">
      <c r="A411" s="69" t="s">
        <v>790</v>
      </c>
      <c r="B411" s="41">
        <f>SUM(B412:B417)</f>
        <v>481</v>
      </c>
      <c r="C411" s="41">
        <f>SUM(C412:C417)</f>
        <v>596</v>
      </c>
      <c r="D411" s="67">
        <f t="shared" si="12"/>
        <v>-0.1929530201342282</v>
      </c>
      <c r="E411" s="68">
        <f t="shared" si="13"/>
        <v>-115</v>
      </c>
    </row>
    <row r="412" spans="1:5" ht="19.5" customHeight="1">
      <c r="A412" s="40" t="s">
        <v>14</v>
      </c>
      <c r="B412" s="41">
        <v>158</v>
      </c>
      <c r="C412" s="41">
        <v>163</v>
      </c>
      <c r="D412" s="67">
        <f t="shared" si="12"/>
        <v>-0.03067484662576687</v>
      </c>
      <c r="E412" s="68">
        <f t="shared" si="13"/>
        <v>-5</v>
      </c>
    </row>
    <row r="413" spans="1:5" ht="19.5" customHeight="1" hidden="1">
      <c r="A413" s="63" t="s">
        <v>601</v>
      </c>
      <c r="B413" s="41"/>
      <c r="C413" s="41"/>
      <c r="D413" s="67"/>
      <c r="E413" s="68">
        <f t="shared" si="13"/>
        <v>0</v>
      </c>
    </row>
    <row r="414" spans="1:5" ht="19.5" customHeight="1" hidden="1">
      <c r="A414" s="40" t="s">
        <v>322</v>
      </c>
      <c r="B414" s="41"/>
      <c r="C414" s="41"/>
      <c r="D414" s="67"/>
      <c r="E414" s="68">
        <f t="shared" si="13"/>
        <v>0</v>
      </c>
    </row>
    <row r="415" spans="1:5" ht="19.5" customHeight="1" hidden="1">
      <c r="A415" s="63" t="s">
        <v>592</v>
      </c>
      <c r="B415" s="41"/>
      <c r="C415" s="41"/>
      <c r="D415" s="67"/>
      <c r="E415" s="68">
        <f t="shared" si="13"/>
        <v>0</v>
      </c>
    </row>
    <row r="416" spans="1:5" ht="19.5" customHeight="1">
      <c r="A416" s="40" t="s">
        <v>30</v>
      </c>
      <c r="B416" s="41">
        <v>323</v>
      </c>
      <c r="C416" s="41">
        <v>343</v>
      </c>
      <c r="D416" s="67">
        <f t="shared" si="12"/>
        <v>-0.05830903790087463</v>
      </c>
      <c r="E416" s="68">
        <f t="shared" si="13"/>
        <v>-20</v>
      </c>
    </row>
    <row r="417" spans="1:5" ht="19.5" customHeight="1">
      <c r="A417" s="63" t="s">
        <v>791</v>
      </c>
      <c r="B417" s="41"/>
      <c r="C417" s="41">
        <v>90</v>
      </c>
      <c r="D417" s="67">
        <f t="shared" si="12"/>
        <v>-1</v>
      </c>
      <c r="E417" s="68">
        <f t="shared" si="13"/>
        <v>-90</v>
      </c>
    </row>
    <row r="418" spans="1:5" ht="19.5" customHeight="1">
      <c r="A418" s="69" t="s">
        <v>586</v>
      </c>
      <c r="B418" s="41">
        <f>SUM(B419:B419)</f>
        <v>18</v>
      </c>
      <c r="C418" s="41">
        <f>SUM(C419:C419)</f>
        <v>19</v>
      </c>
      <c r="D418" s="67">
        <f t="shared" si="12"/>
        <v>-0.05263157894736842</v>
      </c>
      <c r="E418" s="68">
        <f t="shared" si="13"/>
        <v>-1</v>
      </c>
    </row>
    <row r="419" spans="1:5" ht="19.5" customHeight="1">
      <c r="A419" s="40" t="s">
        <v>326</v>
      </c>
      <c r="B419" s="41">
        <v>18</v>
      </c>
      <c r="C419" s="41">
        <v>19</v>
      </c>
      <c r="D419" s="67">
        <f t="shared" si="12"/>
        <v>-0.05263157894736842</v>
      </c>
      <c r="E419" s="68">
        <f t="shared" si="13"/>
        <v>-1</v>
      </c>
    </row>
    <row r="420" spans="1:5" ht="19.5" customHeight="1">
      <c r="A420" s="40" t="s">
        <v>327</v>
      </c>
      <c r="B420" s="41">
        <f>SUM(B421)</f>
        <v>0</v>
      </c>
      <c r="C420" s="41">
        <f>SUM(C421)</f>
        <v>363</v>
      </c>
      <c r="D420" s="67">
        <f t="shared" si="12"/>
        <v>-1</v>
      </c>
      <c r="E420" s="68">
        <f t="shared" si="13"/>
        <v>-363</v>
      </c>
    </row>
    <row r="421" spans="1:5" ht="19.5" customHeight="1">
      <c r="A421" s="69" t="s">
        <v>587</v>
      </c>
      <c r="B421" s="41">
        <f>SUM(B422:B424)</f>
        <v>0</v>
      </c>
      <c r="C421" s="41">
        <f>SUM(C422:C424)</f>
        <v>363</v>
      </c>
      <c r="D421" s="67">
        <f t="shared" si="12"/>
        <v>-1</v>
      </c>
      <c r="E421" s="68">
        <f t="shared" si="13"/>
        <v>-363</v>
      </c>
    </row>
    <row r="422" spans="1:5" ht="19.5" customHeight="1">
      <c r="A422" s="63" t="s">
        <v>593</v>
      </c>
      <c r="B422" s="41"/>
      <c r="C422" s="41">
        <v>100</v>
      </c>
      <c r="D422" s="67">
        <f t="shared" si="12"/>
        <v>-1</v>
      </c>
      <c r="E422" s="68">
        <f t="shared" si="13"/>
        <v>-100</v>
      </c>
    </row>
    <row r="423" spans="1:5" ht="19.5" customHeight="1">
      <c r="A423" s="63" t="s">
        <v>635</v>
      </c>
      <c r="B423" s="41"/>
      <c r="C423" s="41">
        <v>255</v>
      </c>
      <c r="D423" s="67">
        <f t="shared" si="12"/>
        <v>-1</v>
      </c>
      <c r="E423" s="68">
        <f t="shared" si="13"/>
        <v>-255</v>
      </c>
    </row>
    <row r="424" spans="1:5" ht="19.5" customHeight="1">
      <c r="A424" s="63" t="s">
        <v>636</v>
      </c>
      <c r="B424" s="41"/>
      <c r="C424" s="41">
        <v>8</v>
      </c>
      <c r="D424" s="67">
        <f t="shared" si="12"/>
        <v>-1</v>
      </c>
      <c r="E424" s="68">
        <f t="shared" si="13"/>
        <v>-8</v>
      </c>
    </row>
    <row r="425" spans="1:5" ht="19.5" customHeight="1">
      <c r="A425" s="40" t="s">
        <v>426</v>
      </c>
      <c r="B425" s="41">
        <f>SUM(B426,B433,B431)</f>
        <v>19</v>
      </c>
      <c r="C425" s="41">
        <f>SUM(C426,C433,C431)</f>
        <v>248</v>
      </c>
      <c r="D425" s="67">
        <f t="shared" si="12"/>
        <v>-0.9233870967741935</v>
      </c>
      <c r="E425" s="68">
        <f t="shared" si="13"/>
        <v>-229</v>
      </c>
    </row>
    <row r="426" spans="1:5" ht="19.5" customHeight="1">
      <c r="A426" s="69" t="s">
        <v>588</v>
      </c>
      <c r="B426" s="41">
        <f>SUM(B427:B430)</f>
        <v>3</v>
      </c>
      <c r="C426" s="41">
        <f>SUM(C427:C430)</f>
        <v>248</v>
      </c>
      <c r="D426" s="67">
        <f t="shared" si="12"/>
        <v>-0.9879032258064516</v>
      </c>
      <c r="E426" s="68">
        <f t="shared" si="13"/>
        <v>-245</v>
      </c>
    </row>
    <row r="427" spans="1:5" ht="19.5" customHeight="1">
      <c r="A427" s="40" t="s">
        <v>14</v>
      </c>
      <c r="B427" s="41">
        <v>3</v>
      </c>
      <c r="C427" s="41">
        <v>130</v>
      </c>
      <c r="D427" s="67">
        <f t="shared" si="12"/>
        <v>-0.9769230769230769</v>
      </c>
      <c r="E427" s="68">
        <f t="shared" si="13"/>
        <v>-127</v>
      </c>
    </row>
    <row r="428" spans="1:5" ht="19.5" customHeight="1">
      <c r="A428" s="40" t="s">
        <v>15</v>
      </c>
      <c r="B428" s="41"/>
      <c r="C428" s="41">
        <v>19</v>
      </c>
      <c r="D428" s="67">
        <f t="shared" si="12"/>
        <v>-1</v>
      </c>
      <c r="E428" s="68">
        <f t="shared" si="13"/>
        <v>-19</v>
      </c>
    </row>
    <row r="429" spans="1:5" ht="19.5" customHeight="1">
      <c r="A429" s="40" t="s">
        <v>30</v>
      </c>
      <c r="B429" s="41"/>
      <c r="C429" s="41">
        <v>99</v>
      </c>
      <c r="D429" s="67">
        <f t="shared" si="12"/>
        <v>-1</v>
      </c>
      <c r="E429" s="68">
        <f t="shared" si="13"/>
        <v>-99</v>
      </c>
    </row>
    <row r="430" spans="1:5" ht="19.5" customHeight="1" hidden="1">
      <c r="A430" s="40" t="s">
        <v>339</v>
      </c>
      <c r="B430" s="41"/>
      <c r="C430" s="41"/>
      <c r="D430" s="67"/>
      <c r="E430" s="68">
        <f t="shared" si="13"/>
        <v>0</v>
      </c>
    </row>
    <row r="431" spans="1:5" ht="19.5" customHeight="1">
      <c r="A431" s="63" t="s">
        <v>948</v>
      </c>
      <c r="B431" s="41">
        <f>SUM(B432)</f>
        <v>16</v>
      </c>
      <c r="C431" s="41">
        <f>SUM(C432)</f>
        <v>0</v>
      </c>
      <c r="D431" s="67"/>
      <c r="E431" s="68">
        <f t="shared" si="13"/>
        <v>16</v>
      </c>
    </row>
    <row r="432" spans="1:5" ht="19.5" customHeight="1">
      <c r="A432" s="63" t="s">
        <v>949</v>
      </c>
      <c r="B432" s="41">
        <v>16</v>
      </c>
      <c r="C432" s="41"/>
      <c r="D432" s="67"/>
      <c r="E432" s="68">
        <f t="shared" si="13"/>
        <v>16</v>
      </c>
    </row>
    <row r="433" spans="1:5" ht="19.5" customHeight="1">
      <c r="A433" s="69" t="s">
        <v>589</v>
      </c>
      <c r="B433" s="41">
        <f>SUM(B434:B434)</f>
        <v>0</v>
      </c>
      <c r="C433" s="41">
        <f>SUM(C434:C434)</f>
        <v>0</v>
      </c>
      <c r="D433" s="67"/>
      <c r="E433" s="68">
        <f t="shared" si="13"/>
        <v>0</v>
      </c>
    </row>
    <row r="434" spans="1:5" ht="19.5" customHeight="1">
      <c r="A434" s="40" t="s">
        <v>427</v>
      </c>
      <c r="B434" s="41"/>
      <c r="C434" s="41"/>
      <c r="D434" s="67"/>
      <c r="E434" s="68">
        <f t="shared" si="13"/>
        <v>0</v>
      </c>
    </row>
    <row r="435" spans="1:5" ht="19.5" customHeight="1">
      <c r="A435" s="40" t="s">
        <v>747</v>
      </c>
      <c r="B435" s="41">
        <f>SUM(B436,B439,B441)</f>
        <v>535</v>
      </c>
      <c r="C435" s="41">
        <f>SUM(C436,C439,C441)</f>
        <v>500</v>
      </c>
      <c r="D435" s="67">
        <f t="shared" si="12"/>
        <v>0.07</v>
      </c>
      <c r="E435" s="68">
        <f t="shared" si="13"/>
        <v>35</v>
      </c>
    </row>
    <row r="436" spans="1:5" ht="19.5" customHeight="1">
      <c r="A436" s="63" t="s">
        <v>792</v>
      </c>
      <c r="B436" s="41">
        <f>SUM(B437:B438)</f>
        <v>206</v>
      </c>
      <c r="C436" s="41">
        <f>SUM(C437:C438)</f>
        <v>172</v>
      </c>
      <c r="D436" s="67">
        <f t="shared" si="12"/>
        <v>0.19767441860465115</v>
      </c>
      <c r="E436" s="68">
        <f t="shared" si="13"/>
        <v>34</v>
      </c>
    </row>
    <row r="437" spans="1:5" ht="19.5" customHeight="1">
      <c r="A437" s="63" t="s">
        <v>942</v>
      </c>
      <c r="B437" s="41">
        <v>48</v>
      </c>
      <c r="C437" s="41"/>
      <c r="D437" s="67"/>
      <c r="E437" s="68">
        <f t="shared" si="13"/>
        <v>48</v>
      </c>
    </row>
    <row r="438" spans="1:5" ht="19.5" customHeight="1">
      <c r="A438" s="63" t="s">
        <v>793</v>
      </c>
      <c r="B438" s="41">
        <v>158</v>
      </c>
      <c r="C438" s="41">
        <v>172</v>
      </c>
      <c r="D438" s="67">
        <f t="shared" si="12"/>
        <v>-0.08139534883720931</v>
      </c>
      <c r="E438" s="68">
        <f t="shared" si="13"/>
        <v>-14</v>
      </c>
    </row>
    <row r="439" spans="1:5" ht="19.5" customHeight="1">
      <c r="A439" s="63" t="s">
        <v>794</v>
      </c>
      <c r="B439" s="41">
        <f>B440</f>
        <v>204</v>
      </c>
      <c r="C439" s="41">
        <f>C440</f>
        <v>204</v>
      </c>
      <c r="D439" s="67">
        <f t="shared" si="12"/>
        <v>0</v>
      </c>
      <c r="E439" s="68">
        <f t="shared" si="13"/>
        <v>0</v>
      </c>
    </row>
    <row r="440" spans="1:5" ht="19.5" customHeight="1">
      <c r="A440" s="63" t="s">
        <v>795</v>
      </c>
      <c r="B440" s="41">
        <v>204</v>
      </c>
      <c r="C440" s="41">
        <v>204</v>
      </c>
      <c r="D440" s="67">
        <f t="shared" si="12"/>
        <v>0</v>
      </c>
      <c r="E440" s="68">
        <f t="shared" si="13"/>
        <v>0</v>
      </c>
    </row>
    <row r="441" spans="1:5" ht="19.5" customHeight="1">
      <c r="A441" s="63" t="s">
        <v>796</v>
      </c>
      <c r="B441" s="41">
        <f>B442</f>
        <v>125</v>
      </c>
      <c r="C441" s="41">
        <f>C442</f>
        <v>124</v>
      </c>
      <c r="D441" s="67">
        <f t="shared" si="12"/>
        <v>0.008064516129032258</v>
      </c>
      <c r="E441" s="68">
        <f t="shared" si="13"/>
        <v>1</v>
      </c>
    </row>
    <row r="442" spans="1:5" ht="19.5" customHeight="1">
      <c r="A442" s="63" t="s">
        <v>797</v>
      </c>
      <c r="B442" s="41">
        <v>125</v>
      </c>
      <c r="C442" s="41">
        <v>124</v>
      </c>
      <c r="D442" s="67">
        <f t="shared" si="12"/>
        <v>0.008064516129032258</v>
      </c>
      <c r="E442" s="68">
        <f t="shared" si="13"/>
        <v>1</v>
      </c>
    </row>
    <row r="443" spans="1:5" ht="19.5" customHeight="1">
      <c r="A443" s="63" t="s">
        <v>950</v>
      </c>
      <c r="B443" s="41">
        <f>SUM(B444:B444)</f>
        <v>2874</v>
      </c>
      <c r="C443" s="41">
        <f>SUM(C444:C444)</f>
        <v>2067</v>
      </c>
      <c r="D443" s="67">
        <f t="shared" si="12"/>
        <v>0.3904208998548621</v>
      </c>
      <c r="E443" s="68">
        <f t="shared" si="13"/>
        <v>807</v>
      </c>
    </row>
    <row r="444" spans="1:5" ht="19.5" customHeight="1">
      <c r="A444" s="63" t="s">
        <v>951</v>
      </c>
      <c r="B444" s="41">
        <v>2874</v>
      </c>
      <c r="C444" s="41">
        <v>2067</v>
      </c>
      <c r="D444" s="67">
        <f t="shared" si="12"/>
        <v>0.3904208998548621</v>
      </c>
      <c r="E444" s="68">
        <f t="shared" si="13"/>
        <v>807</v>
      </c>
    </row>
    <row r="445" spans="1:5" ht="19.5" customHeight="1">
      <c r="A445" s="40" t="s">
        <v>428</v>
      </c>
      <c r="B445" s="41">
        <f>SUM(B446)</f>
        <v>884</v>
      </c>
      <c r="C445" s="41">
        <f>SUM(C446)</f>
        <v>147</v>
      </c>
      <c r="D445" s="67">
        <f t="shared" si="12"/>
        <v>5.01360544217687</v>
      </c>
      <c r="E445" s="68">
        <f t="shared" si="13"/>
        <v>737</v>
      </c>
    </row>
    <row r="446" spans="1:5" ht="19.5" customHeight="1">
      <c r="A446" s="40" t="s">
        <v>320</v>
      </c>
      <c r="B446" s="41">
        <f>SUM(B447)</f>
        <v>884</v>
      </c>
      <c r="C446" s="41">
        <f>SUM(C447)</f>
        <v>147</v>
      </c>
      <c r="D446" s="67">
        <f t="shared" si="12"/>
        <v>5.01360544217687</v>
      </c>
      <c r="E446" s="68">
        <f t="shared" si="13"/>
        <v>737</v>
      </c>
    </row>
    <row r="447" spans="1:5" ht="19.5" customHeight="1">
      <c r="A447" s="40" t="s">
        <v>320</v>
      </c>
      <c r="B447" s="41">
        <v>884</v>
      </c>
      <c r="C447" s="41">
        <v>147</v>
      </c>
      <c r="D447" s="67">
        <f t="shared" si="12"/>
        <v>5.01360544217687</v>
      </c>
      <c r="E447" s="68">
        <f t="shared" si="13"/>
        <v>737</v>
      </c>
    </row>
    <row r="448" spans="1:5" ht="19.5" customHeight="1">
      <c r="A448" s="15" t="s">
        <v>751</v>
      </c>
      <c r="B448" s="41">
        <f>SUM(B4,B91,B116,B144,B153,B175,B243,B287,B322,B377,B389,B397,B409:B410,B420,B425,B443,B445,B306,B435,B406)</f>
        <v>165029</v>
      </c>
      <c r="C448" s="41">
        <f>SUM(C4,C91,C116,C144,C153,C175,C243,C287,C322,C377,C389,C397,C409:C410,C420,C425,C443,C445,C306,C435,C406)</f>
        <v>133871</v>
      </c>
      <c r="D448" s="67">
        <f t="shared" si="12"/>
        <v>0.23274644994061447</v>
      </c>
      <c r="E448" s="68">
        <f t="shared" si="13"/>
        <v>31158</v>
      </c>
    </row>
  </sheetData>
  <sheetProtection/>
  <autoFilter ref="A3:E448"/>
  <mergeCells count="1">
    <mergeCell ref="A1:E1"/>
  </mergeCells>
  <printOptions/>
  <pageMargins left="0.7874015748031497" right="0.5905511811023623" top="0.44" bottom="0.72" header="0.3937007874015748" footer="0.4330708661417323"/>
  <pageSetup firstPageNumber="31" useFirstPageNumber="1" horizontalDpi="600" verticalDpi="600" orientation="landscape" paperSize="9" r:id="rId1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443"/>
  <sheetViews>
    <sheetView showZeros="0" zoomScalePageLayoutView="0" workbookViewId="0" topLeftCell="A1">
      <pane xSplit="1" ySplit="3" topLeftCell="B137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9.00390625" defaultRowHeight="14.25"/>
  <cols>
    <col min="1" max="1" width="45.875" style="44" customWidth="1"/>
    <col min="2" max="2" width="19.375" style="66" customWidth="1"/>
    <col min="3" max="3" width="19.00390625" style="89" customWidth="1"/>
    <col min="4" max="5" width="18.375" style="66" customWidth="1"/>
    <col min="6" max="16384" width="9.00390625" style="44" customWidth="1"/>
  </cols>
  <sheetData>
    <row r="1" spans="1:5" ht="36.75" customHeight="1">
      <c r="A1" s="110" t="s">
        <v>952</v>
      </c>
      <c r="B1" s="110"/>
      <c r="C1" s="110"/>
      <c r="D1" s="110"/>
      <c r="E1" s="110"/>
    </row>
    <row r="2" spans="1:5" ht="14.25" customHeight="1">
      <c r="A2" s="59"/>
      <c r="B2" s="65"/>
      <c r="C2" s="87"/>
      <c r="D2" s="65"/>
      <c r="E2" s="66" t="s">
        <v>3</v>
      </c>
    </row>
    <row r="3" spans="1:5" ht="31.5" customHeight="1">
      <c r="A3" s="15" t="s">
        <v>9</v>
      </c>
      <c r="B3" s="15" t="s">
        <v>917</v>
      </c>
      <c r="C3" s="88" t="s">
        <v>953</v>
      </c>
      <c r="D3" s="62" t="s">
        <v>373</v>
      </c>
      <c r="E3" s="15" t="s">
        <v>374</v>
      </c>
    </row>
    <row r="4" spans="1:5" ht="18" customHeight="1">
      <c r="A4" s="40" t="s">
        <v>395</v>
      </c>
      <c r="B4" s="41">
        <f>SUM(B5,B8,B11,B17,B22,B28,B37,B41,B44,B48,B83,B55,B58,B62,B65,B69,B73,B79,B88,B53,B34)</f>
        <v>19532</v>
      </c>
      <c r="C4" s="41">
        <f>SUM(C5,C8,C11,C17,C22,C28,C37,C41,C44,C48,C83,C55,C58,C62,C65,C69,C73,C79,C88,C53,C34)</f>
        <v>15703</v>
      </c>
      <c r="D4" s="67">
        <f>(B4-C4)/C4</f>
        <v>0.24383875692542825</v>
      </c>
      <c r="E4" s="68">
        <f>B4-C4</f>
        <v>3829</v>
      </c>
    </row>
    <row r="5" spans="1:5" ht="18" customHeight="1">
      <c r="A5" s="69" t="s">
        <v>509</v>
      </c>
      <c r="B5" s="41">
        <f>SUM(B6:B7)</f>
        <v>303</v>
      </c>
      <c r="C5" s="41">
        <f>SUM(C6:C7)</f>
        <v>277</v>
      </c>
      <c r="D5" s="67">
        <f aca="true" t="shared" si="0" ref="D5:D68">(B5-C5)/C5</f>
        <v>0.09386281588447654</v>
      </c>
      <c r="E5" s="68">
        <f aca="true" t="shared" si="1" ref="E5:E68">B5-C5</f>
        <v>26</v>
      </c>
    </row>
    <row r="6" spans="1:5" ht="18" customHeight="1">
      <c r="A6" s="40" t="s">
        <v>14</v>
      </c>
      <c r="B6" s="41">
        <v>241</v>
      </c>
      <c r="C6" s="41">
        <v>215</v>
      </c>
      <c r="D6" s="67">
        <f t="shared" si="0"/>
        <v>0.12093023255813953</v>
      </c>
      <c r="E6" s="68">
        <f t="shared" si="1"/>
        <v>26</v>
      </c>
    </row>
    <row r="7" spans="1:5" ht="18" customHeight="1">
      <c r="A7" s="40" t="s">
        <v>15</v>
      </c>
      <c r="B7" s="41">
        <v>62</v>
      </c>
      <c r="C7" s="41">
        <v>62</v>
      </c>
      <c r="D7" s="67">
        <f t="shared" si="0"/>
        <v>0</v>
      </c>
      <c r="E7" s="68">
        <f t="shared" si="1"/>
        <v>0</v>
      </c>
    </row>
    <row r="8" spans="1:5" ht="18" customHeight="1">
      <c r="A8" s="69" t="s">
        <v>510</v>
      </c>
      <c r="B8" s="41">
        <f>SUM(B9:B10)</f>
        <v>245</v>
      </c>
      <c r="C8" s="41">
        <f>SUM(C9:C10)</f>
        <v>244</v>
      </c>
      <c r="D8" s="67">
        <f t="shared" si="0"/>
        <v>0.004098360655737705</v>
      </c>
      <c r="E8" s="68">
        <f t="shared" si="1"/>
        <v>1</v>
      </c>
    </row>
    <row r="9" spans="1:5" ht="18" customHeight="1">
      <c r="A9" s="40" t="s">
        <v>14</v>
      </c>
      <c r="B9" s="41">
        <v>184</v>
      </c>
      <c r="C9" s="41">
        <v>208</v>
      </c>
      <c r="D9" s="67">
        <f t="shared" si="0"/>
        <v>-0.11538461538461539</v>
      </c>
      <c r="E9" s="68">
        <f t="shared" si="1"/>
        <v>-24</v>
      </c>
    </row>
    <row r="10" spans="1:5" ht="18" customHeight="1">
      <c r="A10" s="40" t="s">
        <v>15</v>
      </c>
      <c r="B10" s="41">
        <v>61</v>
      </c>
      <c r="C10" s="41">
        <v>36</v>
      </c>
      <c r="D10" s="67">
        <f t="shared" si="0"/>
        <v>0.6944444444444444</v>
      </c>
      <c r="E10" s="68">
        <f t="shared" si="1"/>
        <v>25</v>
      </c>
    </row>
    <row r="11" spans="1:5" ht="18" customHeight="1">
      <c r="A11" s="69" t="s">
        <v>511</v>
      </c>
      <c r="B11" s="41">
        <f>SUM(B12:B16)</f>
        <v>5488</v>
      </c>
      <c r="C11" s="41">
        <f>SUM(C12:C16)</f>
        <v>4528</v>
      </c>
      <c r="D11" s="67">
        <f t="shared" si="0"/>
        <v>0.21201413427561838</v>
      </c>
      <c r="E11" s="68">
        <f t="shared" si="1"/>
        <v>960</v>
      </c>
    </row>
    <row r="12" spans="1:5" ht="18" customHeight="1">
      <c r="A12" s="40" t="s">
        <v>14</v>
      </c>
      <c r="B12" s="41">
        <v>3201</v>
      </c>
      <c r="C12" s="41">
        <v>2846</v>
      </c>
      <c r="D12" s="67">
        <f t="shared" si="0"/>
        <v>0.1247364722417428</v>
      </c>
      <c r="E12" s="68">
        <f t="shared" si="1"/>
        <v>355</v>
      </c>
    </row>
    <row r="13" spans="1:5" ht="18" customHeight="1">
      <c r="A13" s="40" t="s">
        <v>15</v>
      </c>
      <c r="B13" s="41">
        <v>1652</v>
      </c>
      <c r="C13" s="41">
        <v>1071</v>
      </c>
      <c r="D13" s="67">
        <f t="shared" si="0"/>
        <v>0.5424836601307189</v>
      </c>
      <c r="E13" s="68">
        <f t="shared" si="1"/>
        <v>581</v>
      </c>
    </row>
    <row r="14" spans="1:5" ht="18" customHeight="1">
      <c r="A14" s="40" t="s">
        <v>21</v>
      </c>
      <c r="B14" s="41">
        <v>462</v>
      </c>
      <c r="C14" s="41">
        <v>445</v>
      </c>
      <c r="D14" s="67">
        <f t="shared" si="0"/>
        <v>0.038202247191011236</v>
      </c>
      <c r="E14" s="68">
        <f t="shared" si="1"/>
        <v>17</v>
      </c>
    </row>
    <row r="15" spans="1:5" ht="18" customHeight="1">
      <c r="A15" s="40" t="s">
        <v>22</v>
      </c>
      <c r="B15" s="41">
        <v>98</v>
      </c>
      <c r="C15" s="41">
        <v>91</v>
      </c>
      <c r="D15" s="67">
        <f t="shared" si="0"/>
        <v>0.07692307692307693</v>
      </c>
      <c r="E15" s="68">
        <f t="shared" si="1"/>
        <v>7</v>
      </c>
    </row>
    <row r="16" spans="1:5" ht="18" customHeight="1">
      <c r="A16" s="63" t="s">
        <v>754</v>
      </c>
      <c r="B16" s="41">
        <v>75</v>
      </c>
      <c r="C16" s="41">
        <v>75</v>
      </c>
      <c r="D16" s="67">
        <f t="shared" si="0"/>
        <v>0</v>
      </c>
      <c r="E16" s="68">
        <f t="shared" si="1"/>
        <v>0</v>
      </c>
    </row>
    <row r="17" spans="1:5" ht="18" customHeight="1">
      <c r="A17" s="69" t="s">
        <v>512</v>
      </c>
      <c r="B17" s="41">
        <f>SUM(B18:B21)</f>
        <v>230</v>
      </c>
      <c r="C17" s="41">
        <f>SUM(C18:C21)</f>
        <v>218</v>
      </c>
      <c r="D17" s="67">
        <f t="shared" si="0"/>
        <v>0.05504587155963303</v>
      </c>
      <c r="E17" s="68">
        <f t="shared" si="1"/>
        <v>12</v>
      </c>
    </row>
    <row r="18" spans="1:5" ht="18" customHeight="1">
      <c r="A18" s="40" t="s">
        <v>14</v>
      </c>
      <c r="B18" s="41">
        <v>124</v>
      </c>
      <c r="C18" s="41">
        <v>60</v>
      </c>
      <c r="D18" s="67">
        <f t="shared" si="0"/>
        <v>1.0666666666666667</v>
      </c>
      <c r="E18" s="68">
        <f t="shared" si="1"/>
        <v>64</v>
      </c>
    </row>
    <row r="19" spans="1:5" ht="18" customHeight="1">
      <c r="A19" s="40" t="s">
        <v>15</v>
      </c>
      <c r="B19" s="41">
        <v>39</v>
      </c>
      <c r="C19" s="41">
        <v>20</v>
      </c>
      <c r="D19" s="67">
        <f t="shared" si="0"/>
        <v>0.95</v>
      </c>
      <c r="E19" s="68">
        <f t="shared" si="1"/>
        <v>19</v>
      </c>
    </row>
    <row r="20" spans="1:5" ht="18" customHeight="1">
      <c r="A20" s="40" t="s">
        <v>25</v>
      </c>
      <c r="B20" s="41">
        <v>31</v>
      </c>
      <c r="C20" s="41">
        <v>93</v>
      </c>
      <c r="D20" s="67">
        <f t="shared" si="0"/>
        <v>-0.6666666666666666</v>
      </c>
      <c r="E20" s="68">
        <f t="shared" si="1"/>
        <v>-62</v>
      </c>
    </row>
    <row r="21" spans="1:5" ht="18" customHeight="1">
      <c r="A21" s="40" t="s">
        <v>26</v>
      </c>
      <c r="B21" s="41">
        <v>36</v>
      </c>
      <c r="C21" s="41">
        <v>45</v>
      </c>
      <c r="D21" s="67">
        <f t="shared" si="0"/>
        <v>-0.2</v>
      </c>
      <c r="E21" s="68">
        <f t="shared" si="1"/>
        <v>-9</v>
      </c>
    </row>
    <row r="22" spans="1:5" ht="18" customHeight="1">
      <c r="A22" s="69" t="s">
        <v>513</v>
      </c>
      <c r="B22" s="41">
        <f>SUM(B23:B27)</f>
        <v>282</v>
      </c>
      <c r="C22" s="41">
        <f>SUM(C23:C27)</f>
        <v>255</v>
      </c>
      <c r="D22" s="67">
        <f t="shared" si="0"/>
        <v>0.10588235294117647</v>
      </c>
      <c r="E22" s="68">
        <f t="shared" si="1"/>
        <v>27</v>
      </c>
    </row>
    <row r="23" spans="1:5" ht="18" customHeight="1">
      <c r="A23" s="40" t="s">
        <v>14</v>
      </c>
      <c r="B23" s="41">
        <v>164</v>
      </c>
      <c r="C23" s="41">
        <v>157</v>
      </c>
      <c r="D23" s="67">
        <f t="shared" si="0"/>
        <v>0.044585987261146494</v>
      </c>
      <c r="E23" s="68">
        <f t="shared" si="1"/>
        <v>7</v>
      </c>
    </row>
    <row r="24" spans="1:5" ht="18" customHeight="1">
      <c r="A24" s="40" t="s">
        <v>15</v>
      </c>
      <c r="B24" s="41">
        <v>27</v>
      </c>
      <c r="C24" s="41">
        <v>27</v>
      </c>
      <c r="D24" s="67">
        <f t="shared" si="0"/>
        <v>0</v>
      </c>
      <c r="E24" s="68">
        <f t="shared" si="1"/>
        <v>0</v>
      </c>
    </row>
    <row r="25" spans="1:5" ht="18" customHeight="1">
      <c r="A25" s="40" t="s">
        <v>28</v>
      </c>
      <c r="B25" s="41">
        <v>13</v>
      </c>
      <c r="C25" s="41">
        <v>13</v>
      </c>
      <c r="D25" s="67">
        <f t="shared" si="0"/>
        <v>0</v>
      </c>
      <c r="E25" s="68">
        <f t="shared" si="1"/>
        <v>0</v>
      </c>
    </row>
    <row r="26" spans="1:5" ht="18" customHeight="1">
      <c r="A26" s="40" t="s">
        <v>29</v>
      </c>
      <c r="B26" s="41">
        <v>60</v>
      </c>
      <c r="C26" s="41">
        <v>40</v>
      </c>
      <c r="D26" s="67">
        <f t="shared" si="0"/>
        <v>0.5</v>
      </c>
      <c r="E26" s="68">
        <f t="shared" si="1"/>
        <v>20</v>
      </c>
    </row>
    <row r="27" spans="1:5" ht="18" customHeight="1">
      <c r="A27" s="40" t="s">
        <v>31</v>
      </c>
      <c r="B27" s="41">
        <v>18</v>
      </c>
      <c r="C27" s="41">
        <v>18</v>
      </c>
      <c r="D27" s="67">
        <f t="shared" si="0"/>
        <v>0</v>
      </c>
      <c r="E27" s="68">
        <f t="shared" si="1"/>
        <v>0</v>
      </c>
    </row>
    <row r="28" spans="1:5" ht="18" customHeight="1">
      <c r="A28" s="69" t="s">
        <v>514</v>
      </c>
      <c r="B28" s="41">
        <f>SUM(B29:B33)</f>
        <v>867</v>
      </c>
      <c r="C28" s="41">
        <f>SUM(C29:C33)</f>
        <v>783</v>
      </c>
      <c r="D28" s="67">
        <f t="shared" si="0"/>
        <v>0.10727969348659004</v>
      </c>
      <c r="E28" s="68">
        <f t="shared" si="1"/>
        <v>84</v>
      </c>
    </row>
    <row r="29" spans="1:5" ht="18" customHeight="1">
      <c r="A29" s="40" t="s">
        <v>14</v>
      </c>
      <c r="B29" s="41">
        <v>217</v>
      </c>
      <c r="C29" s="41">
        <v>243</v>
      </c>
      <c r="D29" s="67">
        <f t="shared" si="0"/>
        <v>-0.10699588477366255</v>
      </c>
      <c r="E29" s="68">
        <f t="shared" si="1"/>
        <v>-26</v>
      </c>
    </row>
    <row r="30" spans="1:5" ht="18" customHeight="1">
      <c r="A30" s="63" t="s">
        <v>595</v>
      </c>
      <c r="B30" s="41">
        <v>60</v>
      </c>
      <c r="C30" s="41"/>
      <c r="D30" s="67"/>
      <c r="E30" s="68">
        <f t="shared" si="1"/>
        <v>60</v>
      </c>
    </row>
    <row r="31" spans="1:5" ht="18" customHeight="1">
      <c r="A31" s="40" t="s">
        <v>33</v>
      </c>
      <c r="B31" s="41">
        <v>80</v>
      </c>
      <c r="C31" s="41">
        <v>30</v>
      </c>
      <c r="D31" s="67">
        <f t="shared" si="0"/>
        <v>1.6666666666666667</v>
      </c>
      <c r="E31" s="68">
        <f t="shared" si="1"/>
        <v>50</v>
      </c>
    </row>
    <row r="32" spans="1:5" ht="18" customHeight="1">
      <c r="A32" s="40" t="s">
        <v>30</v>
      </c>
      <c r="B32" s="41">
        <v>471</v>
      </c>
      <c r="C32" s="41">
        <v>471</v>
      </c>
      <c r="D32" s="67">
        <f t="shared" si="0"/>
        <v>0</v>
      </c>
      <c r="E32" s="68">
        <f t="shared" si="1"/>
        <v>0</v>
      </c>
    </row>
    <row r="33" spans="1:5" ht="18" customHeight="1">
      <c r="A33" s="40" t="s">
        <v>34</v>
      </c>
      <c r="B33" s="41">
        <v>39</v>
      </c>
      <c r="C33" s="41">
        <v>39</v>
      </c>
      <c r="D33" s="67">
        <f t="shared" si="0"/>
        <v>0</v>
      </c>
      <c r="E33" s="68">
        <f t="shared" si="1"/>
        <v>0</v>
      </c>
    </row>
    <row r="34" spans="1:5" ht="18" customHeight="1">
      <c r="A34" s="63" t="s">
        <v>954</v>
      </c>
      <c r="B34" s="41">
        <f>SUM(B35:B36)</f>
        <v>743</v>
      </c>
      <c r="C34" s="41">
        <f>SUM(C35:C36)</f>
        <v>0</v>
      </c>
      <c r="D34" s="67"/>
      <c r="E34" s="68">
        <f t="shared" si="1"/>
        <v>743</v>
      </c>
    </row>
    <row r="35" spans="1:5" ht="18" customHeight="1">
      <c r="A35" s="63" t="s">
        <v>922</v>
      </c>
      <c r="B35" s="41">
        <v>623</v>
      </c>
      <c r="C35" s="41"/>
      <c r="D35" s="67"/>
      <c r="E35" s="68">
        <f t="shared" si="1"/>
        <v>623</v>
      </c>
    </row>
    <row r="36" spans="1:5" ht="18" customHeight="1">
      <c r="A36" s="63" t="s">
        <v>942</v>
      </c>
      <c r="B36" s="41">
        <v>120</v>
      </c>
      <c r="C36" s="41"/>
      <c r="D36" s="67"/>
      <c r="E36" s="68">
        <f t="shared" si="1"/>
        <v>120</v>
      </c>
    </row>
    <row r="37" spans="1:5" ht="18" customHeight="1">
      <c r="A37" s="69" t="s">
        <v>515</v>
      </c>
      <c r="B37" s="41">
        <f>SUM(B38:B40)</f>
        <v>301</v>
      </c>
      <c r="C37" s="41">
        <f>SUM(C38:C40)</f>
        <v>267</v>
      </c>
      <c r="D37" s="67">
        <f t="shared" si="0"/>
        <v>0.12734082397003746</v>
      </c>
      <c r="E37" s="68">
        <f t="shared" si="1"/>
        <v>34</v>
      </c>
    </row>
    <row r="38" spans="1:5" ht="18" customHeight="1">
      <c r="A38" s="40" t="s">
        <v>14</v>
      </c>
      <c r="B38" s="41">
        <v>98</v>
      </c>
      <c r="C38" s="41">
        <v>88</v>
      </c>
      <c r="D38" s="67">
        <f t="shared" si="0"/>
        <v>0.11363636363636363</v>
      </c>
      <c r="E38" s="68">
        <f t="shared" si="1"/>
        <v>10</v>
      </c>
    </row>
    <row r="39" spans="1:5" ht="18" customHeight="1">
      <c r="A39" s="40" t="s">
        <v>15</v>
      </c>
      <c r="B39" s="41">
        <v>15</v>
      </c>
      <c r="C39" s="41">
        <v>15</v>
      </c>
      <c r="D39" s="67">
        <f t="shared" si="0"/>
        <v>0</v>
      </c>
      <c r="E39" s="68">
        <f t="shared" si="1"/>
        <v>0</v>
      </c>
    </row>
    <row r="40" spans="1:5" ht="18" customHeight="1">
      <c r="A40" s="40" t="s">
        <v>36</v>
      </c>
      <c r="B40" s="41">
        <v>188</v>
      </c>
      <c r="C40" s="41">
        <v>164</v>
      </c>
      <c r="D40" s="67">
        <f t="shared" si="0"/>
        <v>0.14634146341463414</v>
      </c>
      <c r="E40" s="68">
        <f t="shared" si="1"/>
        <v>24</v>
      </c>
    </row>
    <row r="41" spans="1:5" ht="18" customHeight="1">
      <c r="A41" s="69" t="s">
        <v>516</v>
      </c>
      <c r="B41" s="41">
        <f>SUM(B42:B43)</f>
        <v>219</v>
      </c>
      <c r="C41" s="41">
        <f>SUM(C42:C43)</f>
        <v>228</v>
      </c>
      <c r="D41" s="67">
        <f t="shared" si="0"/>
        <v>-0.039473684210526314</v>
      </c>
      <c r="E41" s="68">
        <f t="shared" si="1"/>
        <v>-9</v>
      </c>
    </row>
    <row r="42" spans="1:5" ht="18" customHeight="1">
      <c r="A42" s="40" t="s">
        <v>14</v>
      </c>
      <c r="B42" s="41">
        <v>207</v>
      </c>
      <c r="C42" s="41">
        <v>217</v>
      </c>
      <c r="D42" s="67">
        <f t="shared" si="0"/>
        <v>-0.04608294930875576</v>
      </c>
      <c r="E42" s="68">
        <f t="shared" si="1"/>
        <v>-10</v>
      </c>
    </row>
    <row r="43" spans="1:5" ht="18" customHeight="1">
      <c r="A43" s="40" t="s">
        <v>15</v>
      </c>
      <c r="B43" s="41">
        <v>12</v>
      </c>
      <c r="C43" s="41">
        <v>11</v>
      </c>
      <c r="D43" s="67">
        <f t="shared" si="0"/>
        <v>0.09090909090909091</v>
      </c>
      <c r="E43" s="68">
        <f t="shared" si="1"/>
        <v>1</v>
      </c>
    </row>
    <row r="44" spans="1:5" ht="18" customHeight="1">
      <c r="A44" s="69" t="s">
        <v>517</v>
      </c>
      <c r="B44" s="41">
        <f>SUM(B45:B47)</f>
        <v>1114</v>
      </c>
      <c r="C44" s="41">
        <f>SUM(C45:C47)</f>
        <v>1030</v>
      </c>
      <c r="D44" s="67">
        <f t="shared" si="0"/>
        <v>0.08155339805825243</v>
      </c>
      <c r="E44" s="68">
        <f t="shared" si="1"/>
        <v>84</v>
      </c>
    </row>
    <row r="45" spans="1:5" ht="18" customHeight="1">
      <c r="A45" s="40" t="s">
        <v>14</v>
      </c>
      <c r="B45" s="41">
        <v>957</v>
      </c>
      <c r="C45" s="41">
        <v>873</v>
      </c>
      <c r="D45" s="67">
        <f t="shared" si="0"/>
        <v>0.09621993127147767</v>
      </c>
      <c r="E45" s="68">
        <f t="shared" si="1"/>
        <v>84</v>
      </c>
    </row>
    <row r="46" spans="1:5" ht="18" customHeight="1">
      <c r="A46" s="40" t="s">
        <v>15</v>
      </c>
      <c r="B46" s="41">
        <v>157</v>
      </c>
      <c r="C46" s="41">
        <v>157</v>
      </c>
      <c r="D46" s="67">
        <f t="shared" si="0"/>
        <v>0</v>
      </c>
      <c r="E46" s="68">
        <f t="shared" si="1"/>
        <v>0</v>
      </c>
    </row>
    <row r="47" spans="1:5" ht="18" customHeight="1">
      <c r="A47" s="40" t="s">
        <v>30</v>
      </c>
      <c r="B47" s="41"/>
      <c r="C47" s="41"/>
      <c r="D47" s="67"/>
      <c r="E47" s="68">
        <f t="shared" si="1"/>
        <v>0</v>
      </c>
    </row>
    <row r="48" spans="1:5" ht="18" customHeight="1">
      <c r="A48" s="69" t="s">
        <v>518</v>
      </c>
      <c r="B48" s="41">
        <f>SUM(B49:B52)</f>
        <v>297</v>
      </c>
      <c r="C48" s="41">
        <f>SUM(C49:C52)</f>
        <v>318</v>
      </c>
      <c r="D48" s="67">
        <f t="shared" si="0"/>
        <v>-0.0660377358490566</v>
      </c>
      <c r="E48" s="68">
        <f t="shared" si="1"/>
        <v>-21</v>
      </c>
    </row>
    <row r="49" spans="1:5" ht="18" customHeight="1">
      <c r="A49" s="40" t="s">
        <v>14</v>
      </c>
      <c r="B49" s="41">
        <v>145</v>
      </c>
      <c r="C49" s="41">
        <v>123</v>
      </c>
      <c r="D49" s="67">
        <f t="shared" si="0"/>
        <v>0.17886178861788618</v>
      </c>
      <c r="E49" s="68">
        <f t="shared" si="1"/>
        <v>22</v>
      </c>
    </row>
    <row r="50" spans="1:5" ht="18" customHeight="1">
      <c r="A50" s="40" t="s">
        <v>15</v>
      </c>
      <c r="B50" s="41">
        <v>12</v>
      </c>
      <c r="C50" s="41">
        <v>22</v>
      </c>
      <c r="D50" s="67">
        <f t="shared" si="0"/>
        <v>-0.45454545454545453</v>
      </c>
      <c r="E50" s="68">
        <f t="shared" si="1"/>
        <v>-10</v>
      </c>
    </row>
    <row r="51" spans="1:5" ht="18" customHeight="1">
      <c r="A51" s="40" t="s">
        <v>42</v>
      </c>
      <c r="B51" s="41">
        <v>113</v>
      </c>
      <c r="C51" s="41">
        <v>115</v>
      </c>
      <c r="D51" s="67">
        <f t="shared" si="0"/>
        <v>-0.017391304347826087</v>
      </c>
      <c r="E51" s="68">
        <f t="shared" si="1"/>
        <v>-2</v>
      </c>
    </row>
    <row r="52" spans="1:5" ht="18" customHeight="1">
      <c r="A52" s="40" t="s">
        <v>43</v>
      </c>
      <c r="B52" s="41">
        <v>27</v>
      </c>
      <c r="C52" s="41">
        <v>58</v>
      </c>
      <c r="D52" s="67">
        <f t="shared" si="0"/>
        <v>-0.5344827586206896</v>
      </c>
      <c r="E52" s="68">
        <f t="shared" si="1"/>
        <v>-31</v>
      </c>
    </row>
    <row r="53" spans="1:5" ht="18" customHeight="1">
      <c r="A53" s="63" t="s">
        <v>602</v>
      </c>
      <c r="B53" s="41">
        <f>SUM(B54)</f>
        <v>0</v>
      </c>
      <c r="C53" s="41">
        <f>SUM(C54)</f>
        <v>0</v>
      </c>
      <c r="D53" s="67"/>
      <c r="E53" s="68">
        <f t="shared" si="1"/>
        <v>0</v>
      </c>
    </row>
    <row r="54" spans="1:5" ht="18" customHeight="1">
      <c r="A54" s="63" t="s">
        <v>922</v>
      </c>
      <c r="B54" s="41"/>
      <c r="C54" s="41"/>
      <c r="D54" s="67"/>
      <c r="E54" s="68">
        <f t="shared" si="1"/>
        <v>0</v>
      </c>
    </row>
    <row r="55" spans="1:5" ht="18" customHeight="1">
      <c r="A55" s="69" t="s">
        <v>519</v>
      </c>
      <c r="B55" s="41">
        <f>SUM(B56:B57)</f>
        <v>76</v>
      </c>
      <c r="C55" s="41">
        <f>SUM(C56:C57)</f>
        <v>76</v>
      </c>
      <c r="D55" s="67">
        <f t="shared" si="0"/>
        <v>0</v>
      </c>
      <c r="E55" s="68">
        <f t="shared" si="1"/>
        <v>0</v>
      </c>
    </row>
    <row r="56" spans="1:5" ht="18" customHeight="1">
      <c r="A56" s="40" t="s">
        <v>14</v>
      </c>
      <c r="B56" s="41">
        <v>68</v>
      </c>
      <c r="C56" s="41">
        <v>68</v>
      </c>
      <c r="D56" s="67">
        <f t="shared" si="0"/>
        <v>0</v>
      </c>
      <c r="E56" s="68">
        <f t="shared" si="1"/>
        <v>0</v>
      </c>
    </row>
    <row r="57" spans="1:5" ht="18" customHeight="1">
      <c r="A57" s="40" t="s">
        <v>15</v>
      </c>
      <c r="B57" s="41">
        <v>8</v>
      </c>
      <c r="C57" s="41">
        <v>8</v>
      </c>
      <c r="D57" s="67">
        <f t="shared" si="0"/>
        <v>0</v>
      </c>
      <c r="E57" s="68">
        <f t="shared" si="1"/>
        <v>0</v>
      </c>
    </row>
    <row r="58" spans="1:5" ht="18" customHeight="1">
      <c r="A58" s="69" t="s">
        <v>520</v>
      </c>
      <c r="B58" s="41">
        <f>SUM(B59:B61)</f>
        <v>204</v>
      </c>
      <c r="C58" s="41">
        <f>SUM(C59:C61)</f>
        <v>210</v>
      </c>
      <c r="D58" s="67">
        <f t="shared" si="0"/>
        <v>-0.02857142857142857</v>
      </c>
      <c r="E58" s="68">
        <f t="shared" si="1"/>
        <v>-6</v>
      </c>
    </row>
    <row r="59" spans="1:5" ht="18" customHeight="1">
      <c r="A59" s="40" t="s">
        <v>14</v>
      </c>
      <c r="B59" s="41">
        <v>121</v>
      </c>
      <c r="C59" s="41">
        <v>136</v>
      </c>
      <c r="D59" s="67">
        <f t="shared" si="0"/>
        <v>-0.11029411764705882</v>
      </c>
      <c r="E59" s="68">
        <f t="shared" si="1"/>
        <v>-15</v>
      </c>
    </row>
    <row r="60" spans="1:5" ht="18" customHeight="1">
      <c r="A60" s="40" t="s">
        <v>15</v>
      </c>
      <c r="B60" s="41">
        <v>83</v>
      </c>
      <c r="C60" s="41">
        <v>74</v>
      </c>
      <c r="D60" s="67">
        <f t="shared" si="0"/>
        <v>0.12162162162162163</v>
      </c>
      <c r="E60" s="68">
        <f t="shared" si="1"/>
        <v>9</v>
      </c>
    </row>
    <row r="61" spans="1:5" ht="18" customHeight="1">
      <c r="A61" s="40" t="s">
        <v>46</v>
      </c>
      <c r="B61" s="41"/>
      <c r="C61" s="41"/>
      <c r="D61" s="67"/>
      <c r="E61" s="68">
        <f t="shared" si="1"/>
        <v>0</v>
      </c>
    </row>
    <row r="62" spans="1:5" ht="18" customHeight="1">
      <c r="A62" s="69" t="s">
        <v>521</v>
      </c>
      <c r="B62" s="41">
        <f>SUM(B63:B64)</f>
        <v>422</v>
      </c>
      <c r="C62" s="41">
        <f>SUM(C63:C64)</f>
        <v>486</v>
      </c>
      <c r="D62" s="67">
        <f t="shared" si="0"/>
        <v>-0.13168724279835392</v>
      </c>
      <c r="E62" s="68">
        <f t="shared" si="1"/>
        <v>-64</v>
      </c>
    </row>
    <row r="63" spans="1:5" ht="18" customHeight="1">
      <c r="A63" s="40" t="s">
        <v>14</v>
      </c>
      <c r="B63" s="41">
        <v>367</v>
      </c>
      <c r="C63" s="41">
        <v>429</v>
      </c>
      <c r="D63" s="67">
        <f t="shared" si="0"/>
        <v>-0.1445221445221445</v>
      </c>
      <c r="E63" s="68">
        <f t="shared" si="1"/>
        <v>-62</v>
      </c>
    </row>
    <row r="64" spans="1:5" ht="18" customHeight="1">
      <c r="A64" s="40" t="s">
        <v>15</v>
      </c>
      <c r="B64" s="41">
        <v>55</v>
      </c>
      <c r="C64" s="41">
        <v>57</v>
      </c>
      <c r="D64" s="67">
        <f t="shared" si="0"/>
        <v>-0.03508771929824561</v>
      </c>
      <c r="E64" s="68">
        <f t="shared" si="1"/>
        <v>-2</v>
      </c>
    </row>
    <row r="65" spans="1:5" ht="18" customHeight="1">
      <c r="A65" s="69" t="s">
        <v>522</v>
      </c>
      <c r="B65" s="41">
        <f>SUM(B66:B68)</f>
        <v>493</v>
      </c>
      <c r="C65" s="41">
        <f>SUM(C66:C68)</f>
        <v>316</v>
      </c>
      <c r="D65" s="67">
        <f t="shared" si="0"/>
        <v>0.560126582278481</v>
      </c>
      <c r="E65" s="68">
        <f t="shared" si="1"/>
        <v>177</v>
      </c>
    </row>
    <row r="66" spans="1:5" ht="18" customHeight="1">
      <c r="A66" s="40" t="s">
        <v>14</v>
      </c>
      <c r="B66" s="41">
        <v>339</v>
      </c>
      <c r="C66" s="41">
        <v>247</v>
      </c>
      <c r="D66" s="67">
        <f t="shared" si="0"/>
        <v>0.3724696356275304</v>
      </c>
      <c r="E66" s="68">
        <f t="shared" si="1"/>
        <v>92</v>
      </c>
    </row>
    <row r="67" spans="1:5" ht="18" customHeight="1">
      <c r="A67" s="40" t="s">
        <v>15</v>
      </c>
      <c r="B67" s="41">
        <v>120</v>
      </c>
      <c r="C67" s="41">
        <v>29</v>
      </c>
      <c r="D67" s="67">
        <f t="shared" si="0"/>
        <v>3.1379310344827585</v>
      </c>
      <c r="E67" s="68">
        <f t="shared" si="1"/>
        <v>91</v>
      </c>
    </row>
    <row r="68" spans="1:5" ht="18" customHeight="1">
      <c r="A68" s="40" t="s">
        <v>48</v>
      </c>
      <c r="B68" s="41">
        <v>34</v>
      </c>
      <c r="C68" s="41">
        <v>40</v>
      </c>
      <c r="D68" s="67">
        <f t="shared" si="0"/>
        <v>-0.15</v>
      </c>
      <c r="E68" s="68">
        <f t="shared" si="1"/>
        <v>-6</v>
      </c>
    </row>
    <row r="69" spans="1:5" ht="18" customHeight="1">
      <c r="A69" s="69" t="s">
        <v>523</v>
      </c>
      <c r="B69" s="41">
        <f>SUM(B70:B72)</f>
        <v>248</v>
      </c>
      <c r="C69" s="41">
        <f>SUM(C70:C72)</f>
        <v>270</v>
      </c>
      <c r="D69" s="67">
        <f aca="true" t="shared" si="2" ref="D69:D132">(B69-C69)/C69</f>
        <v>-0.08148148148148149</v>
      </c>
      <c r="E69" s="68">
        <f aca="true" t="shared" si="3" ref="E69:E132">B69-C69</f>
        <v>-22</v>
      </c>
    </row>
    <row r="70" spans="1:5" ht="18" customHeight="1">
      <c r="A70" s="40" t="s">
        <v>14</v>
      </c>
      <c r="B70" s="41">
        <v>181</v>
      </c>
      <c r="C70" s="41">
        <v>203</v>
      </c>
      <c r="D70" s="67">
        <f t="shared" si="2"/>
        <v>-0.10837438423645321</v>
      </c>
      <c r="E70" s="68">
        <f t="shared" si="3"/>
        <v>-22</v>
      </c>
    </row>
    <row r="71" spans="1:5" ht="18" customHeight="1">
      <c r="A71" s="40" t="s">
        <v>15</v>
      </c>
      <c r="B71" s="41">
        <v>67</v>
      </c>
      <c r="C71" s="41">
        <v>67</v>
      </c>
      <c r="D71" s="67">
        <f t="shared" si="2"/>
        <v>0</v>
      </c>
      <c r="E71" s="68">
        <f t="shared" si="3"/>
        <v>0</v>
      </c>
    </row>
    <row r="72" spans="1:5" ht="18" customHeight="1">
      <c r="A72" s="40" t="s">
        <v>396</v>
      </c>
      <c r="B72" s="41"/>
      <c r="C72" s="41"/>
      <c r="D72" s="67"/>
      <c r="E72" s="68">
        <f t="shared" si="3"/>
        <v>0</v>
      </c>
    </row>
    <row r="73" spans="1:5" ht="18" customHeight="1">
      <c r="A73" s="69" t="s">
        <v>524</v>
      </c>
      <c r="B73" s="41">
        <f>SUM(B74:B78)</f>
        <v>156</v>
      </c>
      <c r="C73" s="41">
        <f>SUM(C74:C78)</f>
        <v>156</v>
      </c>
      <c r="D73" s="67">
        <f t="shared" si="2"/>
        <v>0</v>
      </c>
      <c r="E73" s="68">
        <f t="shared" si="3"/>
        <v>0</v>
      </c>
    </row>
    <row r="74" spans="1:5" ht="18" customHeight="1">
      <c r="A74" s="40" t="s">
        <v>14</v>
      </c>
      <c r="B74" s="41">
        <v>102</v>
      </c>
      <c r="C74" s="41">
        <v>105</v>
      </c>
      <c r="D74" s="67">
        <f t="shared" si="2"/>
        <v>-0.02857142857142857</v>
      </c>
      <c r="E74" s="68">
        <f t="shared" si="3"/>
        <v>-3</v>
      </c>
    </row>
    <row r="75" spans="1:5" ht="18" customHeight="1">
      <c r="A75" s="40" t="s">
        <v>15</v>
      </c>
      <c r="B75" s="41">
        <v>25</v>
      </c>
      <c r="C75" s="41">
        <v>25</v>
      </c>
      <c r="D75" s="67">
        <f t="shared" si="2"/>
        <v>0</v>
      </c>
      <c r="E75" s="68">
        <f t="shared" si="3"/>
        <v>0</v>
      </c>
    </row>
    <row r="76" spans="1:5" ht="18" customHeight="1">
      <c r="A76" s="69" t="s">
        <v>755</v>
      </c>
      <c r="B76" s="41">
        <v>26</v>
      </c>
      <c r="C76" s="41">
        <v>26</v>
      </c>
      <c r="D76" s="67">
        <f t="shared" si="2"/>
        <v>0</v>
      </c>
      <c r="E76" s="68">
        <f t="shared" si="3"/>
        <v>0</v>
      </c>
    </row>
    <row r="77" spans="1:5" ht="18" customHeight="1">
      <c r="A77" s="69" t="s">
        <v>955</v>
      </c>
      <c r="B77" s="41">
        <v>3</v>
      </c>
      <c r="C77" s="41"/>
      <c r="D77" s="67"/>
      <c r="E77" s="68">
        <f t="shared" si="3"/>
        <v>3</v>
      </c>
    </row>
    <row r="78" spans="1:5" ht="18" customHeight="1">
      <c r="A78" s="69" t="s">
        <v>798</v>
      </c>
      <c r="B78" s="41"/>
      <c r="C78" s="41"/>
      <c r="D78" s="67"/>
      <c r="E78" s="68">
        <f t="shared" si="3"/>
        <v>0</v>
      </c>
    </row>
    <row r="79" spans="1:5" ht="18" customHeight="1">
      <c r="A79" s="69" t="s">
        <v>525</v>
      </c>
      <c r="B79" s="41">
        <f>SUM(B80:B82)</f>
        <v>356</v>
      </c>
      <c r="C79" s="41">
        <f>SUM(C80:C82)</f>
        <v>587</v>
      </c>
      <c r="D79" s="67">
        <f t="shared" si="2"/>
        <v>-0.393526405451448</v>
      </c>
      <c r="E79" s="68">
        <f t="shared" si="3"/>
        <v>-231</v>
      </c>
    </row>
    <row r="80" spans="1:5" ht="18" customHeight="1">
      <c r="A80" s="40" t="s">
        <v>14</v>
      </c>
      <c r="B80" s="41">
        <v>240</v>
      </c>
      <c r="C80" s="41">
        <v>373</v>
      </c>
      <c r="D80" s="67">
        <f t="shared" si="2"/>
        <v>-0.35656836461126007</v>
      </c>
      <c r="E80" s="68">
        <f t="shared" si="3"/>
        <v>-133</v>
      </c>
    </row>
    <row r="81" spans="1:5" ht="18" customHeight="1">
      <c r="A81" s="40" t="s">
        <v>15</v>
      </c>
      <c r="B81" s="41">
        <v>116</v>
      </c>
      <c r="C81" s="41">
        <v>207</v>
      </c>
      <c r="D81" s="67">
        <f t="shared" si="2"/>
        <v>-0.4396135265700483</v>
      </c>
      <c r="E81" s="68">
        <f t="shared" si="3"/>
        <v>-91</v>
      </c>
    </row>
    <row r="82" spans="1:5" ht="18" customHeight="1">
      <c r="A82" s="40" t="s">
        <v>397</v>
      </c>
      <c r="B82" s="41"/>
      <c r="C82" s="41">
        <v>7</v>
      </c>
      <c r="D82" s="67">
        <f t="shared" si="2"/>
        <v>-1</v>
      </c>
      <c r="E82" s="68">
        <f t="shared" si="3"/>
        <v>-7</v>
      </c>
    </row>
    <row r="83" spans="1:5" ht="18" customHeight="1">
      <c r="A83" s="69" t="s">
        <v>756</v>
      </c>
      <c r="B83" s="41">
        <f>SUM(B84:B87)</f>
        <v>1242</v>
      </c>
      <c r="C83" s="41">
        <f>SUM(C84:C87)</f>
        <v>1359</v>
      </c>
      <c r="D83" s="67">
        <f t="shared" si="2"/>
        <v>-0.08609271523178808</v>
      </c>
      <c r="E83" s="68">
        <f t="shared" si="3"/>
        <v>-117</v>
      </c>
    </row>
    <row r="84" spans="1:5" ht="18" customHeight="1">
      <c r="A84" s="40" t="s">
        <v>14</v>
      </c>
      <c r="B84" s="41">
        <v>1098</v>
      </c>
      <c r="C84" s="41">
        <v>733</v>
      </c>
      <c r="D84" s="67">
        <f t="shared" si="2"/>
        <v>0.4979536152796726</v>
      </c>
      <c r="E84" s="68">
        <f t="shared" si="3"/>
        <v>365</v>
      </c>
    </row>
    <row r="85" spans="1:5" ht="18" customHeight="1">
      <c r="A85" s="40" t="s">
        <v>15</v>
      </c>
      <c r="B85" s="41">
        <v>65</v>
      </c>
      <c r="C85" s="41">
        <v>65</v>
      </c>
      <c r="D85" s="67">
        <f t="shared" si="2"/>
        <v>0</v>
      </c>
      <c r="E85" s="68">
        <f t="shared" si="3"/>
        <v>0</v>
      </c>
    </row>
    <row r="86" spans="1:5" ht="18" customHeight="1">
      <c r="A86" s="63" t="s">
        <v>757</v>
      </c>
      <c r="B86" s="41">
        <v>16</v>
      </c>
      <c r="C86" s="41">
        <v>489</v>
      </c>
      <c r="D86" s="67">
        <f t="shared" si="2"/>
        <v>-0.967280163599182</v>
      </c>
      <c r="E86" s="68">
        <f t="shared" si="3"/>
        <v>-473</v>
      </c>
    </row>
    <row r="87" spans="1:5" ht="18" customHeight="1">
      <c r="A87" s="63" t="s">
        <v>754</v>
      </c>
      <c r="B87" s="41">
        <v>63</v>
      </c>
      <c r="C87" s="41">
        <v>72</v>
      </c>
      <c r="D87" s="67">
        <f t="shared" si="2"/>
        <v>-0.125</v>
      </c>
      <c r="E87" s="68">
        <f t="shared" si="3"/>
        <v>-9</v>
      </c>
    </row>
    <row r="88" spans="1:5" ht="18" customHeight="1">
      <c r="A88" s="69" t="s">
        <v>526</v>
      </c>
      <c r="B88" s="41">
        <f>SUM(B89:B89)</f>
        <v>6246</v>
      </c>
      <c r="C88" s="41">
        <f>SUM(C89:C89)</f>
        <v>4095</v>
      </c>
      <c r="D88" s="67">
        <f t="shared" si="2"/>
        <v>0.5252747252747253</v>
      </c>
      <c r="E88" s="68">
        <f t="shared" si="3"/>
        <v>2151</v>
      </c>
    </row>
    <row r="89" spans="1:5" ht="18" customHeight="1">
      <c r="A89" s="40" t="s">
        <v>398</v>
      </c>
      <c r="B89" s="41">
        <v>6246</v>
      </c>
      <c r="C89" s="41">
        <v>4095</v>
      </c>
      <c r="D89" s="67">
        <f t="shared" si="2"/>
        <v>0.5252747252747253</v>
      </c>
      <c r="E89" s="68">
        <f t="shared" si="3"/>
        <v>2151</v>
      </c>
    </row>
    <row r="90" spans="1:5" ht="18" customHeight="1">
      <c r="A90" s="40" t="s">
        <v>399</v>
      </c>
      <c r="B90" s="41">
        <f>SUM(B91,B99,B104,B109)</f>
        <v>4633</v>
      </c>
      <c r="C90" s="41">
        <f>SUM(C91,C99,C104,C109)</f>
        <v>4283</v>
      </c>
      <c r="D90" s="67">
        <f t="shared" si="2"/>
        <v>0.0817184216670558</v>
      </c>
      <c r="E90" s="68">
        <f t="shared" si="3"/>
        <v>350</v>
      </c>
    </row>
    <row r="91" spans="1:5" ht="18" customHeight="1">
      <c r="A91" s="69" t="s">
        <v>527</v>
      </c>
      <c r="B91" s="41">
        <f>SUM(B92:B98)</f>
        <v>4001</v>
      </c>
      <c r="C91" s="41">
        <f>SUM(C92:C98)</f>
        <v>3768</v>
      </c>
      <c r="D91" s="67">
        <f t="shared" si="2"/>
        <v>0.06183651804670913</v>
      </c>
      <c r="E91" s="68">
        <f t="shared" si="3"/>
        <v>233</v>
      </c>
    </row>
    <row r="92" spans="1:5" ht="18" customHeight="1">
      <c r="A92" s="40" t="s">
        <v>14</v>
      </c>
      <c r="B92" s="41">
        <v>2688</v>
      </c>
      <c r="C92" s="41">
        <v>2665</v>
      </c>
      <c r="D92" s="67">
        <f t="shared" si="2"/>
        <v>0.008630393996247656</v>
      </c>
      <c r="E92" s="68">
        <f t="shared" si="3"/>
        <v>23</v>
      </c>
    </row>
    <row r="93" spans="1:5" ht="18" customHeight="1">
      <c r="A93" s="40" t="s">
        <v>15</v>
      </c>
      <c r="B93" s="58">
        <v>923</v>
      </c>
      <c r="C93" s="58">
        <v>621</v>
      </c>
      <c r="D93" s="67">
        <f t="shared" si="2"/>
        <v>0.4863123993558776</v>
      </c>
      <c r="E93" s="68">
        <f t="shared" si="3"/>
        <v>302</v>
      </c>
    </row>
    <row r="94" spans="1:5" ht="18" customHeight="1">
      <c r="A94" s="63" t="s">
        <v>924</v>
      </c>
      <c r="B94" s="58"/>
      <c r="C94" s="58"/>
      <c r="D94" s="67"/>
      <c r="E94" s="68">
        <f t="shared" si="3"/>
        <v>0</v>
      </c>
    </row>
    <row r="95" spans="1:5" ht="18" customHeight="1">
      <c r="A95" s="63" t="s">
        <v>925</v>
      </c>
      <c r="B95" s="41"/>
      <c r="C95" s="41"/>
      <c r="D95" s="67"/>
      <c r="E95" s="68">
        <f t="shared" si="3"/>
        <v>0</v>
      </c>
    </row>
    <row r="96" spans="1:5" ht="18" customHeight="1">
      <c r="A96" s="63" t="s">
        <v>926</v>
      </c>
      <c r="B96" s="41"/>
      <c r="C96" s="41"/>
      <c r="D96" s="67"/>
      <c r="E96" s="68">
        <f t="shared" si="3"/>
        <v>0</v>
      </c>
    </row>
    <row r="97" spans="1:5" ht="18" customHeight="1">
      <c r="A97" s="63" t="s">
        <v>866</v>
      </c>
      <c r="B97" s="41"/>
      <c r="C97" s="41"/>
      <c r="D97" s="67"/>
      <c r="E97" s="68">
        <f t="shared" si="3"/>
        <v>0</v>
      </c>
    </row>
    <row r="98" spans="1:5" ht="18" customHeight="1">
      <c r="A98" s="40" t="s">
        <v>61</v>
      </c>
      <c r="B98" s="41">
        <v>390</v>
      </c>
      <c r="C98" s="41">
        <v>482</v>
      </c>
      <c r="D98" s="67">
        <f t="shared" si="2"/>
        <v>-0.1908713692946058</v>
      </c>
      <c r="E98" s="68">
        <f t="shared" si="3"/>
        <v>-92</v>
      </c>
    </row>
    <row r="99" spans="1:5" ht="18" customHeight="1">
      <c r="A99" s="69" t="s">
        <v>528</v>
      </c>
      <c r="B99" s="41">
        <f>SUM(B100:B103)</f>
        <v>40</v>
      </c>
      <c r="C99" s="41">
        <f>SUM(C100:C103)</f>
        <v>103</v>
      </c>
      <c r="D99" s="67">
        <f t="shared" si="2"/>
        <v>-0.6116504854368932</v>
      </c>
      <c r="E99" s="68">
        <f t="shared" si="3"/>
        <v>-63</v>
      </c>
    </row>
    <row r="100" spans="1:5" ht="18" customHeight="1">
      <c r="A100" s="40" t="s">
        <v>14</v>
      </c>
      <c r="B100" s="41">
        <v>13</v>
      </c>
      <c r="C100" s="41">
        <v>103</v>
      </c>
      <c r="D100" s="67">
        <f t="shared" si="2"/>
        <v>-0.8737864077669902</v>
      </c>
      <c r="E100" s="68">
        <f t="shared" si="3"/>
        <v>-90</v>
      </c>
    </row>
    <row r="101" spans="1:5" ht="18" customHeight="1">
      <c r="A101" s="40" t="s">
        <v>15</v>
      </c>
      <c r="B101" s="41"/>
      <c r="C101" s="41"/>
      <c r="D101" s="67"/>
      <c r="E101" s="68">
        <f t="shared" si="3"/>
        <v>0</v>
      </c>
    </row>
    <row r="102" spans="1:5" ht="18" customHeight="1">
      <c r="A102" s="40" t="s">
        <v>63</v>
      </c>
      <c r="B102" s="41">
        <v>27</v>
      </c>
      <c r="C102" s="41"/>
      <c r="D102" s="67"/>
      <c r="E102" s="68">
        <f t="shared" si="3"/>
        <v>27</v>
      </c>
    </row>
    <row r="103" spans="1:5" ht="18" customHeight="1">
      <c r="A103" s="40" t="s">
        <v>64</v>
      </c>
      <c r="B103" s="41"/>
      <c r="C103" s="41"/>
      <c r="D103" s="67"/>
      <c r="E103" s="68">
        <f t="shared" si="3"/>
        <v>0</v>
      </c>
    </row>
    <row r="104" spans="1:5" ht="18" customHeight="1">
      <c r="A104" s="69" t="s">
        <v>529</v>
      </c>
      <c r="B104" s="41">
        <f>SUM(B105:B108)</f>
        <v>167</v>
      </c>
      <c r="C104" s="41">
        <f>SUM(C105:C108)</f>
        <v>30</v>
      </c>
      <c r="D104" s="67">
        <f t="shared" si="2"/>
        <v>4.566666666666666</v>
      </c>
      <c r="E104" s="68">
        <f t="shared" si="3"/>
        <v>137</v>
      </c>
    </row>
    <row r="105" spans="1:5" ht="18" customHeight="1">
      <c r="A105" s="40" t="s">
        <v>14</v>
      </c>
      <c r="B105" s="41">
        <v>17</v>
      </c>
      <c r="C105" s="41">
        <v>30</v>
      </c>
      <c r="D105" s="67">
        <f t="shared" si="2"/>
        <v>-0.43333333333333335</v>
      </c>
      <c r="E105" s="68">
        <f t="shared" si="3"/>
        <v>-13</v>
      </c>
    </row>
    <row r="106" spans="1:5" ht="18" customHeight="1">
      <c r="A106" s="40" t="s">
        <v>15</v>
      </c>
      <c r="B106" s="41"/>
      <c r="C106" s="41"/>
      <c r="D106" s="67"/>
      <c r="E106" s="68">
        <f t="shared" si="3"/>
        <v>0</v>
      </c>
    </row>
    <row r="107" spans="1:5" ht="18" customHeight="1">
      <c r="A107" s="40" t="s">
        <v>63</v>
      </c>
      <c r="B107" s="41">
        <v>150</v>
      </c>
      <c r="C107" s="41"/>
      <c r="D107" s="67"/>
      <c r="E107" s="68">
        <f t="shared" si="3"/>
        <v>150</v>
      </c>
    </row>
    <row r="108" spans="1:5" ht="18" customHeight="1">
      <c r="A108" s="40" t="s">
        <v>400</v>
      </c>
      <c r="B108" s="41"/>
      <c r="C108" s="41"/>
      <c r="D108" s="67"/>
      <c r="E108" s="68">
        <f t="shared" si="3"/>
        <v>0</v>
      </c>
    </row>
    <row r="109" spans="1:5" ht="18" customHeight="1">
      <c r="A109" s="69" t="s">
        <v>530</v>
      </c>
      <c r="B109" s="41">
        <f>SUM(B110:B114)</f>
        <v>425</v>
      </c>
      <c r="C109" s="41">
        <f>SUM(C110:C114)</f>
        <v>382</v>
      </c>
      <c r="D109" s="67">
        <f t="shared" si="2"/>
        <v>0.112565445026178</v>
      </c>
      <c r="E109" s="68">
        <f t="shared" si="3"/>
        <v>43</v>
      </c>
    </row>
    <row r="110" spans="1:5" ht="18" customHeight="1">
      <c r="A110" s="40" t="s">
        <v>14</v>
      </c>
      <c r="B110" s="41">
        <v>329</v>
      </c>
      <c r="C110" s="41">
        <v>285</v>
      </c>
      <c r="D110" s="67">
        <f t="shared" si="2"/>
        <v>0.1543859649122807</v>
      </c>
      <c r="E110" s="68">
        <f t="shared" si="3"/>
        <v>44</v>
      </c>
    </row>
    <row r="111" spans="1:5" ht="18" customHeight="1">
      <c r="A111" s="40" t="s">
        <v>15</v>
      </c>
      <c r="B111" s="41">
        <v>25</v>
      </c>
      <c r="C111" s="41">
        <v>25</v>
      </c>
      <c r="D111" s="67">
        <f t="shared" si="2"/>
        <v>0</v>
      </c>
      <c r="E111" s="68">
        <f t="shared" si="3"/>
        <v>0</v>
      </c>
    </row>
    <row r="112" spans="1:5" ht="18" customHeight="1">
      <c r="A112" s="40" t="s">
        <v>68</v>
      </c>
      <c r="B112" s="41">
        <v>24</v>
      </c>
      <c r="C112" s="41">
        <v>26</v>
      </c>
      <c r="D112" s="67">
        <f t="shared" si="2"/>
        <v>-0.07692307692307693</v>
      </c>
      <c r="E112" s="68">
        <f t="shared" si="3"/>
        <v>-2</v>
      </c>
    </row>
    <row r="113" spans="1:5" ht="18" customHeight="1">
      <c r="A113" s="40" t="s">
        <v>69</v>
      </c>
      <c r="B113" s="41">
        <v>47</v>
      </c>
      <c r="C113" s="41">
        <v>46</v>
      </c>
      <c r="D113" s="67">
        <f t="shared" si="2"/>
        <v>0.021739130434782608</v>
      </c>
      <c r="E113" s="68">
        <f t="shared" si="3"/>
        <v>1</v>
      </c>
    </row>
    <row r="114" spans="1:5" ht="18" customHeight="1">
      <c r="A114" s="40" t="s">
        <v>70</v>
      </c>
      <c r="B114" s="41"/>
      <c r="C114" s="41"/>
      <c r="D114" s="67"/>
      <c r="E114" s="68">
        <f t="shared" si="3"/>
        <v>0</v>
      </c>
    </row>
    <row r="115" spans="1:5" ht="18" customHeight="1">
      <c r="A115" s="40" t="s">
        <v>401</v>
      </c>
      <c r="B115" s="41">
        <f>SUM(B116,B120,B126,B131,B135,B139,B141,B133,B129)</f>
        <v>27466</v>
      </c>
      <c r="C115" s="41">
        <f>SUM(C116,C120,C126,C131,C135,C139,C141,C133,C129)</f>
        <v>27715</v>
      </c>
      <c r="D115" s="67">
        <f t="shared" si="2"/>
        <v>-0.008984304528233808</v>
      </c>
      <c r="E115" s="68">
        <f t="shared" si="3"/>
        <v>-249</v>
      </c>
    </row>
    <row r="116" spans="1:5" ht="18" customHeight="1">
      <c r="A116" s="69" t="s">
        <v>531</v>
      </c>
      <c r="B116" s="41">
        <f>SUM(B117:B119)</f>
        <v>733</v>
      </c>
      <c r="C116" s="41">
        <f>SUM(C117:C119)</f>
        <v>802</v>
      </c>
      <c r="D116" s="67">
        <f t="shared" si="2"/>
        <v>-0.08603491271820449</v>
      </c>
      <c r="E116" s="68">
        <f t="shared" si="3"/>
        <v>-69</v>
      </c>
    </row>
    <row r="117" spans="1:5" ht="18" customHeight="1">
      <c r="A117" s="40" t="s">
        <v>14</v>
      </c>
      <c r="B117" s="41">
        <v>157</v>
      </c>
      <c r="C117" s="41">
        <v>93</v>
      </c>
      <c r="D117" s="67">
        <f t="shared" si="2"/>
        <v>0.6881720430107527</v>
      </c>
      <c r="E117" s="68">
        <f t="shared" si="3"/>
        <v>64</v>
      </c>
    </row>
    <row r="118" spans="1:5" ht="18" customHeight="1">
      <c r="A118" s="40" t="s">
        <v>15</v>
      </c>
      <c r="B118" s="41">
        <v>36</v>
      </c>
      <c r="C118" s="41">
        <v>36</v>
      </c>
      <c r="D118" s="67">
        <f t="shared" si="2"/>
        <v>0</v>
      </c>
      <c r="E118" s="68">
        <f t="shared" si="3"/>
        <v>0</v>
      </c>
    </row>
    <row r="119" spans="1:5" ht="18" customHeight="1">
      <c r="A119" s="40" t="s">
        <v>75</v>
      </c>
      <c r="B119" s="41">
        <v>540</v>
      </c>
      <c r="C119" s="41">
        <v>673</v>
      </c>
      <c r="D119" s="67">
        <f t="shared" si="2"/>
        <v>-0.1976225854383358</v>
      </c>
      <c r="E119" s="68">
        <f t="shared" si="3"/>
        <v>-133</v>
      </c>
    </row>
    <row r="120" spans="1:5" ht="18" customHeight="1">
      <c r="A120" s="69" t="s">
        <v>532</v>
      </c>
      <c r="B120" s="41">
        <f>SUM(B121:B125)</f>
        <v>24166</v>
      </c>
      <c r="C120" s="41">
        <f>SUM(C121:C125)</f>
        <v>24176</v>
      </c>
      <c r="D120" s="67">
        <f t="shared" si="2"/>
        <v>-0.00041363335539377897</v>
      </c>
      <c r="E120" s="68">
        <f t="shared" si="3"/>
        <v>-10</v>
      </c>
    </row>
    <row r="121" spans="1:5" ht="18" customHeight="1">
      <c r="A121" s="40" t="s">
        <v>77</v>
      </c>
      <c r="B121" s="41">
        <v>345</v>
      </c>
      <c r="C121" s="41">
        <v>299</v>
      </c>
      <c r="D121" s="67">
        <f t="shared" si="2"/>
        <v>0.15384615384615385</v>
      </c>
      <c r="E121" s="68">
        <f t="shared" si="3"/>
        <v>46</v>
      </c>
    </row>
    <row r="122" spans="1:5" ht="18" customHeight="1">
      <c r="A122" s="40" t="s">
        <v>78</v>
      </c>
      <c r="B122" s="41">
        <v>7707</v>
      </c>
      <c r="C122" s="41">
        <v>8538</v>
      </c>
      <c r="D122" s="67">
        <f t="shared" si="2"/>
        <v>-0.09732958538299367</v>
      </c>
      <c r="E122" s="68">
        <f t="shared" si="3"/>
        <v>-831</v>
      </c>
    </row>
    <row r="123" spans="1:5" ht="18" customHeight="1">
      <c r="A123" s="40" t="s">
        <v>79</v>
      </c>
      <c r="B123" s="41">
        <v>10028</v>
      </c>
      <c r="C123" s="41">
        <v>10310</v>
      </c>
      <c r="D123" s="67">
        <f t="shared" si="2"/>
        <v>-0.027352085354025217</v>
      </c>
      <c r="E123" s="68">
        <f t="shared" si="3"/>
        <v>-282</v>
      </c>
    </row>
    <row r="124" spans="1:5" ht="18" customHeight="1">
      <c r="A124" s="40" t="s">
        <v>80</v>
      </c>
      <c r="B124" s="41">
        <v>5325</v>
      </c>
      <c r="C124" s="41">
        <v>4486</v>
      </c>
      <c r="D124" s="67">
        <f t="shared" si="2"/>
        <v>0.18702630405706644</v>
      </c>
      <c r="E124" s="68">
        <f t="shared" si="3"/>
        <v>839</v>
      </c>
    </row>
    <row r="125" spans="1:5" ht="18" customHeight="1">
      <c r="A125" s="40" t="s">
        <v>81</v>
      </c>
      <c r="B125" s="41">
        <v>761</v>
      </c>
      <c r="C125" s="41">
        <v>543</v>
      </c>
      <c r="D125" s="67">
        <f t="shared" si="2"/>
        <v>0.4014732965009208</v>
      </c>
      <c r="E125" s="68">
        <f t="shared" si="3"/>
        <v>218</v>
      </c>
    </row>
    <row r="126" spans="1:5" ht="18" customHeight="1">
      <c r="A126" s="69" t="s">
        <v>533</v>
      </c>
      <c r="B126" s="41">
        <f>SUM(B127:B128)</f>
        <v>1305</v>
      </c>
      <c r="C126" s="41">
        <f>SUM(C127:C128)</f>
        <v>1406</v>
      </c>
      <c r="D126" s="67">
        <f t="shared" si="2"/>
        <v>-0.07183499288762446</v>
      </c>
      <c r="E126" s="68">
        <f t="shared" si="3"/>
        <v>-101</v>
      </c>
    </row>
    <row r="127" spans="1:5" ht="18" customHeight="1">
      <c r="A127" s="63" t="s">
        <v>927</v>
      </c>
      <c r="B127" s="41">
        <v>1305</v>
      </c>
      <c r="C127" s="41">
        <v>1406</v>
      </c>
      <c r="D127" s="67">
        <f t="shared" si="2"/>
        <v>-0.07183499288762446</v>
      </c>
      <c r="E127" s="68">
        <f t="shared" si="3"/>
        <v>-101</v>
      </c>
    </row>
    <row r="128" spans="1:5" ht="18" customHeight="1">
      <c r="A128" s="63" t="s">
        <v>596</v>
      </c>
      <c r="B128" s="41"/>
      <c r="C128" s="41"/>
      <c r="D128" s="67"/>
      <c r="E128" s="68">
        <f t="shared" si="3"/>
        <v>0</v>
      </c>
    </row>
    <row r="129" spans="1:5" ht="18" customHeight="1">
      <c r="A129" s="63" t="s">
        <v>758</v>
      </c>
      <c r="B129" s="41">
        <f>B130</f>
        <v>0</v>
      </c>
      <c r="C129" s="41">
        <f>C130</f>
        <v>0</v>
      </c>
      <c r="D129" s="67"/>
      <c r="E129" s="68">
        <f t="shared" si="3"/>
        <v>0</v>
      </c>
    </row>
    <row r="130" spans="1:5" ht="18" customHeight="1">
      <c r="A130" s="63" t="s">
        <v>759</v>
      </c>
      <c r="B130" s="41"/>
      <c r="C130" s="41"/>
      <c r="D130" s="67"/>
      <c r="E130" s="68">
        <f t="shared" si="3"/>
        <v>0</v>
      </c>
    </row>
    <row r="131" spans="1:5" ht="18" customHeight="1">
      <c r="A131" s="69" t="s">
        <v>534</v>
      </c>
      <c r="B131" s="41">
        <f>SUM(B132:B132)</f>
        <v>108</v>
      </c>
      <c r="C131" s="41">
        <f>SUM(C132:C132)</f>
        <v>108</v>
      </c>
      <c r="D131" s="67">
        <f t="shared" si="2"/>
        <v>0</v>
      </c>
      <c r="E131" s="68">
        <f t="shared" si="3"/>
        <v>0</v>
      </c>
    </row>
    <row r="132" spans="1:5" ht="18" customHeight="1">
      <c r="A132" s="40" t="s">
        <v>85</v>
      </c>
      <c r="B132" s="41">
        <v>108</v>
      </c>
      <c r="C132" s="41">
        <v>108</v>
      </c>
      <c r="D132" s="67">
        <f t="shared" si="2"/>
        <v>0</v>
      </c>
      <c r="E132" s="68">
        <f t="shared" si="3"/>
        <v>0</v>
      </c>
    </row>
    <row r="133" spans="1:5" ht="18" customHeight="1">
      <c r="A133" s="63" t="s">
        <v>603</v>
      </c>
      <c r="B133" s="41">
        <f>SUM(B134)</f>
        <v>140</v>
      </c>
      <c r="C133" s="41">
        <f>SUM(C134)</f>
        <v>182</v>
      </c>
      <c r="D133" s="67">
        <f aca="true" t="shared" si="4" ref="D133:D196">(B133-C133)/C133</f>
        <v>-0.23076923076923078</v>
      </c>
      <c r="E133" s="68">
        <f aca="true" t="shared" si="5" ref="E133:E196">B133-C133</f>
        <v>-42</v>
      </c>
    </row>
    <row r="134" spans="1:5" ht="18" customHeight="1">
      <c r="A134" s="63" t="s">
        <v>604</v>
      </c>
      <c r="B134" s="41">
        <v>140</v>
      </c>
      <c r="C134" s="41">
        <v>182</v>
      </c>
      <c r="D134" s="67">
        <f t="shared" si="4"/>
        <v>-0.23076923076923078</v>
      </c>
      <c r="E134" s="68">
        <f t="shared" si="5"/>
        <v>-42</v>
      </c>
    </row>
    <row r="135" spans="1:5" ht="18" customHeight="1">
      <c r="A135" s="69" t="s">
        <v>535</v>
      </c>
      <c r="B135" s="41">
        <f>SUM(B136:B138)</f>
        <v>514</v>
      </c>
      <c r="C135" s="41">
        <f>SUM(C136:C138)</f>
        <v>541</v>
      </c>
      <c r="D135" s="67">
        <f t="shared" si="4"/>
        <v>-0.04990757855822551</v>
      </c>
      <c r="E135" s="68">
        <f t="shared" si="5"/>
        <v>-27</v>
      </c>
    </row>
    <row r="136" spans="1:5" ht="18" customHeight="1">
      <c r="A136" s="40" t="s">
        <v>89</v>
      </c>
      <c r="B136" s="41">
        <v>260</v>
      </c>
      <c r="C136" s="41">
        <v>279</v>
      </c>
      <c r="D136" s="67">
        <f t="shared" si="4"/>
        <v>-0.06810035842293907</v>
      </c>
      <c r="E136" s="68">
        <f t="shared" si="5"/>
        <v>-19</v>
      </c>
    </row>
    <row r="137" spans="1:5" ht="18" customHeight="1">
      <c r="A137" s="40" t="s">
        <v>90</v>
      </c>
      <c r="B137" s="41">
        <v>237</v>
      </c>
      <c r="C137" s="41">
        <v>262</v>
      </c>
      <c r="D137" s="67">
        <f t="shared" si="4"/>
        <v>-0.09541984732824428</v>
      </c>
      <c r="E137" s="68">
        <f t="shared" si="5"/>
        <v>-25</v>
      </c>
    </row>
    <row r="138" spans="1:5" ht="18" customHeight="1">
      <c r="A138" s="63" t="s">
        <v>928</v>
      </c>
      <c r="B138" s="41">
        <v>17</v>
      </c>
      <c r="C138" s="41"/>
      <c r="D138" s="67"/>
      <c r="E138" s="68">
        <f t="shared" si="5"/>
        <v>17</v>
      </c>
    </row>
    <row r="139" spans="1:5" ht="18" customHeight="1">
      <c r="A139" s="69" t="s">
        <v>536</v>
      </c>
      <c r="B139" s="41">
        <f>SUM(B140:B140)</f>
        <v>100</v>
      </c>
      <c r="C139" s="41">
        <f>SUM(C140:C140)</f>
        <v>100</v>
      </c>
      <c r="D139" s="67">
        <f t="shared" si="4"/>
        <v>0</v>
      </c>
      <c r="E139" s="68">
        <f t="shared" si="5"/>
        <v>0</v>
      </c>
    </row>
    <row r="140" spans="1:5" ht="18" customHeight="1">
      <c r="A140" s="40" t="s">
        <v>92</v>
      </c>
      <c r="B140" s="41">
        <v>100</v>
      </c>
      <c r="C140" s="41">
        <v>100</v>
      </c>
      <c r="D140" s="67">
        <f t="shared" si="4"/>
        <v>0</v>
      </c>
      <c r="E140" s="68">
        <f t="shared" si="5"/>
        <v>0</v>
      </c>
    </row>
    <row r="141" spans="1:5" ht="18" customHeight="1">
      <c r="A141" s="69" t="s">
        <v>537</v>
      </c>
      <c r="B141" s="41">
        <f>SUM(B142:B142)</f>
        <v>400</v>
      </c>
      <c r="C141" s="41">
        <f>SUM(C142:C142)</f>
        <v>400</v>
      </c>
      <c r="D141" s="67">
        <f t="shared" si="4"/>
        <v>0</v>
      </c>
      <c r="E141" s="68">
        <f t="shared" si="5"/>
        <v>0</v>
      </c>
    </row>
    <row r="142" spans="1:5" ht="18" customHeight="1">
      <c r="A142" s="40" t="s">
        <v>402</v>
      </c>
      <c r="B142" s="41">
        <v>400</v>
      </c>
      <c r="C142" s="41">
        <v>400</v>
      </c>
      <c r="D142" s="67">
        <f t="shared" si="4"/>
        <v>0</v>
      </c>
      <c r="E142" s="68">
        <f t="shared" si="5"/>
        <v>0</v>
      </c>
    </row>
    <row r="143" spans="1:5" ht="18" customHeight="1">
      <c r="A143" s="40" t="s">
        <v>403</v>
      </c>
      <c r="B143" s="41">
        <f>SUM(B144,B146,B148,B150)</f>
        <v>246</v>
      </c>
      <c r="C143" s="41">
        <f>SUM(C144,C146,C148,C150)</f>
        <v>218</v>
      </c>
      <c r="D143" s="67">
        <f t="shared" si="4"/>
        <v>0.12844036697247707</v>
      </c>
      <c r="E143" s="68">
        <f t="shared" si="5"/>
        <v>28</v>
      </c>
    </row>
    <row r="144" spans="1:5" ht="18" customHeight="1">
      <c r="A144" s="69" t="s">
        <v>538</v>
      </c>
      <c r="B144" s="41">
        <f>SUM(B145:B145)</f>
        <v>59</v>
      </c>
      <c r="C144" s="41">
        <f>SUM(C145:C145)</f>
        <v>47</v>
      </c>
      <c r="D144" s="67">
        <f t="shared" si="4"/>
        <v>0.2553191489361702</v>
      </c>
      <c r="E144" s="68">
        <f t="shared" si="5"/>
        <v>12</v>
      </c>
    </row>
    <row r="145" spans="1:5" ht="18" customHeight="1">
      <c r="A145" s="40" t="s">
        <v>97</v>
      </c>
      <c r="B145" s="41">
        <v>59</v>
      </c>
      <c r="C145" s="41">
        <v>47</v>
      </c>
      <c r="D145" s="67">
        <f t="shared" si="4"/>
        <v>0.2553191489361702</v>
      </c>
      <c r="E145" s="68">
        <f t="shared" si="5"/>
        <v>12</v>
      </c>
    </row>
    <row r="146" spans="1:5" ht="18" customHeight="1">
      <c r="A146" s="69" t="s">
        <v>539</v>
      </c>
      <c r="B146" s="41">
        <f>SUM(B147:B147)</f>
        <v>122</v>
      </c>
      <c r="C146" s="41">
        <f>SUM(C147:C147)</f>
        <v>122</v>
      </c>
      <c r="D146" s="67">
        <f t="shared" si="4"/>
        <v>0</v>
      </c>
      <c r="E146" s="68">
        <f t="shared" si="5"/>
        <v>0</v>
      </c>
    </row>
    <row r="147" spans="1:5" ht="18" customHeight="1">
      <c r="A147" s="40" t="s">
        <v>99</v>
      </c>
      <c r="B147" s="41">
        <v>122</v>
      </c>
      <c r="C147" s="41">
        <v>122</v>
      </c>
      <c r="D147" s="67">
        <f t="shared" si="4"/>
        <v>0</v>
      </c>
      <c r="E147" s="68">
        <f t="shared" si="5"/>
        <v>0</v>
      </c>
    </row>
    <row r="148" spans="1:5" ht="18" customHeight="1">
      <c r="A148" s="69" t="s">
        <v>540</v>
      </c>
      <c r="B148" s="41">
        <f>SUM(B149:B149)</f>
        <v>0</v>
      </c>
      <c r="C148" s="41">
        <f>SUM(C149:C149)</f>
        <v>0</v>
      </c>
      <c r="D148" s="67"/>
      <c r="E148" s="68">
        <f t="shared" si="5"/>
        <v>0</v>
      </c>
    </row>
    <row r="149" spans="1:5" ht="18" customHeight="1">
      <c r="A149" s="40" t="s">
        <v>100</v>
      </c>
      <c r="B149" s="41"/>
      <c r="C149" s="41"/>
      <c r="D149" s="67"/>
      <c r="E149" s="68">
        <f t="shared" si="5"/>
        <v>0</v>
      </c>
    </row>
    <row r="150" spans="1:5" ht="18" customHeight="1">
      <c r="A150" s="69" t="s">
        <v>541</v>
      </c>
      <c r="B150" s="41">
        <f>SUM(B151:B151)</f>
        <v>65</v>
      </c>
      <c r="C150" s="41">
        <f>SUM(C151:C151)</f>
        <v>49</v>
      </c>
      <c r="D150" s="67">
        <f t="shared" si="4"/>
        <v>0.32653061224489793</v>
      </c>
      <c r="E150" s="68">
        <f t="shared" si="5"/>
        <v>16</v>
      </c>
    </row>
    <row r="151" spans="1:5" ht="18" customHeight="1">
      <c r="A151" s="40" t="s">
        <v>102</v>
      </c>
      <c r="B151" s="41">
        <v>65</v>
      </c>
      <c r="C151" s="41">
        <v>49</v>
      </c>
      <c r="D151" s="67">
        <f t="shared" si="4"/>
        <v>0.32653061224489793</v>
      </c>
      <c r="E151" s="68">
        <f t="shared" si="5"/>
        <v>16</v>
      </c>
    </row>
    <row r="152" spans="1:5" ht="18" customHeight="1">
      <c r="A152" s="40" t="s">
        <v>404</v>
      </c>
      <c r="B152" s="41">
        <f>SUM(B153,B162,B165,B169,B171,B167)</f>
        <v>1284</v>
      </c>
      <c r="C152" s="41">
        <f>SUM(C153,C162,C165,C169,C171,C167)</f>
        <v>1527</v>
      </c>
      <c r="D152" s="67">
        <f t="shared" si="4"/>
        <v>-0.15913555992141454</v>
      </c>
      <c r="E152" s="68">
        <f t="shared" si="5"/>
        <v>-243</v>
      </c>
    </row>
    <row r="153" spans="1:5" ht="18" customHeight="1">
      <c r="A153" s="69" t="s">
        <v>799</v>
      </c>
      <c r="B153" s="41">
        <f>SUM(B154:B161)</f>
        <v>649</v>
      </c>
      <c r="C153" s="41">
        <f>SUM(C154:C161)</f>
        <v>777</v>
      </c>
      <c r="D153" s="67">
        <f t="shared" si="4"/>
        <v>-0.16473616473616473</v>
      </c>
      <c r="E153" s="68">
        <f t="shared" si="5"/>
        <v>-128</v>
      </c>
    </row>
    <row r="154" spans="1:5" ht="18" customHeight="1">
      <c r="A154" s="40" t="s">
        <v>14</v>
      </c>
      <c r="B154" s="41">
        <v>87</v>
      </c>
      <c r="C154" s="41">
        <v>127</v>
      </c>
      <c r="D154" s="67">
        <f t="shared" si="4"/>
        <v>-0.31496062992125984</v>
      </c>
      <c r="E154" s="68">
        <f t="shared" si="5"/>
        <v>-40</v>
      </c>
    </row>
    <row r="155" spans="1:5" ht="18" customHeight="1">
      <c r="A155" s="40" t="s">
        <v>15</v>
      </c>
      <c r="B155" s="41">
        <v>71</v>
      </c>
      <c r="C155" s="41">
        <v>64</v>
      </c>
      <c r="D155" s="67">
        <f t="shared" si="4"/>
        <v>0.109375</v>
      </c>
      <c r="E155" s="68">
        <f t="shared" si="5"/>
        <v>7</v>
      </c>
    </row>
    <row r="156" spans="1:5" ht="18" customHeight="1">
      <c r="A156" s="40" t="s">
        <v>106</v>
      </c>
      <c r="B156" s="41">
        <v>54</v>
      </c>
      <c r="C156" s="41">
        <v>42</v>
      </c>
      <c r="D156" s="67">
        <f t="shared" si="4"/>
        <v>0.2857142857142857</v>
      </c>
      <c r="E156" s="68">
        <f t="shared" si="5"/>
        <v>12</v>
      </c>
    </row>
    <row r="157" spans="1:5" ht="18" customHeight="1">
      <c r="A157" s="40" t="s">
        <v>405</v>
      </c>
      <c r="B157" s="41"/>
      <c r="C157" s="41">
        <v>1</v>
      </c>
      <c r="D157" s="67">
        <f t="shared" si="4"/>
        <v>-1</v>
      </c>
      <c r="E157" s="68">
        <f t="shared" si="5"/>
        <v>-1</v>
      </c>
    </row>
    <row r="158" spans="1:5" ht="18" customHeight="1">
      <c r="A158" s="40" t="s">
        <v>107</v>
      </c>
      <c r="B158" s="41">
        <v>313</v>
      </c>
      <c r="C158" s="41">
        <v>307</v>
      </c>
      <c r="D158" s="67">
        <f t="shared" si="4"/>
        <v>0.019543973941368076</v>
      </c>
      <c r="E158" s="68">
        <f t="shared" si="5"/>
        <v>6</v>
      </c>
    </row>
    <row r="159" spans="1:5" ht="18" customHeight="1">
      <c r="A159" s="40" t="s">
        <v>108</v>
      </c>
      <c r="B159" s="41"/>
      <c r="C159" s="41"/>
      <c r="D159" s="67"/>
      <c r="E159" s="68">
        <f t="shared" si="5"/>
        <v>0</v>
      </c>
    </row>
    <row r="160" spans="1:5" ht="18" customHeight="1">
      <c r="A160" s="63" t="s">
        <v>605</v>
      </c>
      <c r="B160" s="41"/>
      <c r="C160" s="41"/>
      <c r="D160" s="67"/>
      <c r="E160" s="68">
        <f t="shared" si="5"/>
        <v>0</v>
      </c>
    </row>
    <row r="161" spans="1:5" ht="18" customHeight="1">
      <c r="A161" s="63" t="s">
        <v>800</v>
      </c>
      <c r="B161" s="41">
        <v>124</v>
      </c>
      <c r="C161" s="41">
        <v>236</v>
      </c>
      <c r="D161" s="67">
        <f t="shared" si="4"/>
        <v>-0.4745762711864407</v>
      </c>
      <c r="E161" s="68">
        <f t="shared" si="5"/>
        <v>-112</v>
      </c>
    </row>
    <row r="162" spans="1:5" ht="18" customHeight="1">
      <c r="A162" s="69" t="s">
        <v>542</v>
      </c>
      <c r="B162" s="41">
        <f>SUM(B163:B164)</f>
        <v>394</v>
      </c>
      <c r="C162" s="41">
        <f>SUM(C163:C164)</f>
        <v>420</v>
      </c>
      <c r="D162" s="67">
        <f t="shared" si="4"/>
        <v>-0.06190476190476191</v>
      </c>
      <c r="E162" s="68">
        <f t="shared" si="5"/>
        <v>-26</v>
      </c>
    </row>
    <row r="163" spans="1:5" ht="18" customHeight="1">
      <c r="A163" s="40" t="s">
        <v>112</v>
      </c>
      <c r="B163" s="41">
        <v>394</v>
      </c>
      <c r="C163" s="41">
        <v>420</v>
      </c>
      <c r="D163" s="67">
        <f t="shared" si="4"/>
        <v>-0.06190476190476191</v>
      </c>
      <c r="E163" s="68">
        <f t="shared" si="5"/>
        <v>-26</v>
      </c>
    </row>
    <row r="164" spans="1:5" ht="18" customHeight="1">
      <c r="A164" s="40" t="s">
        <v>114</v>
      </c>
      <c r="B164" s="41"/>
      <c r="C164" s="41"/>
      <c r="D164" s="67"/>
      <c r="E164" s="68">
        <f t="shared" si="5"/>
        <v>0</v>
      </c>
    </row>
    <row r="165" spans="1:5" ht="18" customHeight="1">
      <c r="A165" s="69" t="s">
        <v>543</v>
      </c>
      <c r="B165" s="41">
        <f>SUM(B166:B166)</f>
        <v>0</v>
      </c>
      <c r="C165" s="41">
        <f>SUM(C166:C166)</f>
        <v>13</v>
      </c>
      <c r="D165" s="67">
        <f t="shared" si="4"/>
        <v>-1</v>
      </c>
      <c r="E165" s="68">
        <f t="shared" si="5"/>
        <v>-13</v>
      </c>
    </row>
    <row r="166" spans="1:5" ht="18" customHeight="1">
      <c r="A166" s="40" t="s">
        <v>116</v>
      </c>
      <c r="B166" s="41"/>
      <c r="C166" s="41">
        <v>13</v>
      </c>
      <c r="D166" s="67">
        <f t="shared" si="4"/>
        <v>-1</v>
      </c>
      <c r="E166" s="68">
        <f t="shared" si="5"/>
        <v>-13</v>
      </c>
    </row>
    <row r="167" spans="1:5" ht="18" customHeight="1">
      <c r="A167" s="63" t="s">
        <v>760</v>
      </c>
      <c r="B167" s="41">
        <f>B168</f>
        <v>32</v>
      </c>
      <c r="C167" s="41">
        <f>C168</f>
        <v>37</v>
      </c>
      <c r="D167" s="67">
        <f t="shared" si="4"/>
        <v>-0.13513513513513514</v>
      </c>
      <c r="E167" s="68">
        <f t="shared" si="5"/>
        <v>-5</v>
      </c>
    </row>
    <row r="168" spans="1:5" ht="18" customHeight="1">
      <c r="A168" s="63" t="s">
        <v>761</v>
      </c>
      <c r="B168" s="41">
        <v>32</v>
      </c>
      <c r="C168" s="41">
        <v>37</v>
      </c>
      <c r="D168" s="67">
        <f t="shared" si="4"/>
        <v>-0.13513513513513514</v>
      </c>
      <c r="E168" s="68">
        <f t="shared" si="5"/>
        <v>-5</v>
      </c>
    </row>
    <row r="169" spans="1:5" ht="18" customHeight="1">
      <c r="A169" s="69" t="s">
        <v>762</v>
      </c>
      <c r="B169" s="41">
        <f>SUM(B170:B170)</f>
        <v>209</v>
      </c>
      <c r="C169" s="41">
        <f>SUM(C170:C170)</f>
        <v>280</v>
      </c>
      <c r="D169" s="67">
        <f t="shared" si="4"/>
        <v>-0.25357142857142856</v>
      </c>
      <c r="E169" s="68">
        <f t="shared" si="5"/>
        <v>-71</v>
      </c>
    </row>
    <row r="170" spans="1:5" ht="18" customHeight="1">
      <c r="A170" s="63" t="s">
        <v>763</v>
      </c>
      <c r="B170" s="41">
        <v>209</v>
      </c>
      <c r="C170" s="41">
        <v>280</v>
      </c>
      <c r="D170" s="67">
        <f t="shared" si="4"/>
        <v>-0.25357142857142856</v>
      </c>
      <c r="E170" s="68">
        <f t="shared" si="5"/>
        <v>-71</v>
      </c>
    </row>
    <row r="171" spans="1:5" ht="18" customHeight="1">
      <c r="A171" s="69" t="s">
        <v>544</v>
      </c>
      <c r="B171" s="41">
        <f>SUM(B172:B173)</f>
        <v>0</v>
      </c>
      <c r="C171" s="41">
        <f>SUM(C172:C173)</f>
        <v>0</v>
      </c>
      <c r="D171" s="67"/>
      <c r="E171" s="68">
        <f t="shared" si="5"/>
        <v>0</v>
      </c>
    </row>
    <row r="172" spans="1:5" ht="18" customHeight="1">
      <c r="A172" s="69" t="s">
        <v>801</v>
      </c>
      <c r="B172" s="41"/>
      <c r="C172" s="41"/>
      <c r="D172" s="67"/>
      <c r="E172" s="68">
        <f t="shared" si="5"/>
        <v>0</v>
      </c>
    </row>
    <row r="173" spans="1:5" ht="18" customHeight="1">
      <c r="A173" s="40" t="s">
        <v>406</v>
      </c>
      <c r="B173" s="41"/>
      <c r="C173" s="41"/>
      <c r="D173" s="67"/>
      <c r="E173" s="68">
        <f t="shared" si="5"/>
        <v>0</v>
      </c>
    </row>
    <row r="174" spans="1:5" ht="18" customHeight="1">
      <c r="A174" s="40" t="s">
        <v>407</v>
      </c>
      <c r="B174" s="41">
        <f>SUM(B175,B183,B227,B187,B191,B193,B195,B203,B207,B210,B214,B217,B220,B223,B225,B239,B231,B234)</f>
        <v>22621</v>
      </c>
      <c r="C174" s="41">
        <f>SUM(C175,C183,C227,C187,C191,C193,C195,C203,C207,C210,C214,C217,C220,C223,C225,C239,C231,C234)</f>
        <v>16393</v>
      </c>
      <c r="D174" s="67">
        <f t="shared" si="4"/>
        <v>0.3799182577929604</v>
      </c>
      <c r="E174" s="68">
        <f t="shared" si="5"/>
        <v>6228</v>
      </c>
    </row>
    <row r="175" spans="1:5" ht="18" customHeight="1">
      <c r="A175" s="69" t="s">
        <v>545</v>
      </c>
      <c r="B175" s="41">
        <f>SUM(B176:B182)</f>
        <v>992</v>
      </c>
      <c r="C175" s="41">
        <f>SUM(C176:C182)</f>
        <v>1008</v>
      </c>
      <c r="D175" s="67">
        <f t="shared" si="4"/>
        <v>-0.015873015873015872</v>
      </c>
      <c r="E175" s="68">
        <f t="shared" si="5"/>
        <v>-16</v>
      </c>
    </row>
    <row r="176" spans="1:5" ht="18" customHeight="1">
      <c r="A176" s="40" t="s">
        <v>14</v>
      </c>
      <c r="B176" s="41">
        <v>63</v>
      </c>
      <c r="C176" s="41">
        <v>62</v>
      </c>
      <c r="D176" s="67">
        <f t="shared" si="4"/>
        <v>0.016129032258064516</v>
      </c>
      <c r="E176" s="68">
        <f t="shared" si="5"/>
        <v>1</v>
      </c>
    </row>
    <row r="177" spans="1:5" ht="18" customHeight="1">
      <c r="A177" s="40" t="s">
        <v>15</v>
      </c>
      <c r="B177" s="41">
        <v>71</v>
      </c>
      <c r="C177" s="41">
        <v>70</v>
      </c>
      <c r="D177" s="67">
        <f t="shared" si="4"/>
        <v>0.014285714285714285</v>
      </c>
      <c r="E177" s="68">
        <f t="shared" si="5"/>
        <v>1</v>
      </c>
    </row>
    <row r="178" spans="1:5" ht="18" customHeight="1">
      <c r="A178" s="40" t="s">
        <v>122</v>
      </c>
      <c r="B178" s="41">
        <v>29</v>
      </c>
      <c r="C178" s="41">
        <v>29</v>
      </c>
      <c r="D178" s="67">
        <f t="shared" si="4"/>
        <v>0</v>
      </c>
      <c r="E178" s="68">
        <f t="shared" si="5"/>
        <v>0</v>
      </c>
    </row>
    <row r="179" spans="1:5" ht="18" customHeight="1">
      <c r="A179" s="40" t="s">
        <v>123</v>
      </c>
      <c r="B179" s="41"/>
      <c r="C179" s="41"/>
      <c r="D179" s="67"/>
      <c r="E179" s="68">
        <f t="shared" si="5"/>
        <v>0</v>
      </c>
    </row>
    <row r="180" spans="1:5" ht="18" customHeight="1">
      <c r="A180" s="40" t="s">
        <v>124</v>
      </c>
      <c r="B180" s="41">
        <v>792</v>
      </c>
      <c r="C180" s="41">
        <v>789</v>
      </c>
      <c r="D180" s="67">
        <f t="shared" si="4"/>
        <v>0.0038022813688212928</v>
      </c>
      <c r="E180" s="68">
        <f t="shared" si="5"/>
        <v>3</v>
      </c>
    </row>
    <row r="181" spans="1:5" ht="18" customHeight="1">
      <c r="A181" s="40" t="s">
        <v>125</v>
      </c>
      <c r="B181" s="41">
        <v>37</v>
      </c>
      <c r="C181" s="41">
        <v>38</v>
      </c>
      <c r="D181" s="67">
        <f t="shared" si="4"/>
        <v>-0.02631578947368421</v>
      </c>
      <c r="E181" s="68">
        <f t="shared" si="5"/>
        <v>-1</v>
      </c>
    </row>
    <row r="182" spans="1:5" ht="18" customHeight="1">
      <c r="A182" s="40" t="s">
        <v>126</v>
      </c>
      <c r="B182" s="41"/>
      <c r="C182" s="41">
        <v>20</v>
      </c>
      <c r="D182" s="67">
        <f t="shared" si="4"/>
        <v>-1</v>
      </c>
      <c r="E182" s="68">
        <f t="shared" si="5"/>
        <v>-20</v>
      </c>
    </row>
    <row r="183" spans="1:5" ht="18" customHeight="1">
      <c r="A183" s="69" t="s">
        <v>546</v>
      </c>
      <c r="B183" s="41">
        <f>SUM(B184:B186)</f>
        <v>165</v>
      </c>
      <c r="C183" s="41">
        <f>SUM(C184:C186)</f>
        <v>138</v>
      </c>
      <c r="D183" s="67">
        <f t="shared" si="4"/>
        <v>0.1956521739130435</v>
      </c>
      <c r="E183" s="68">
        <f t="shared" si="5"/>
        <v>27</v>
      </c>
    </row>
    <row r="184" spans="1:5" ht="18" customHeight="1">
      <c r="A184" s="40" t="s">
        <v>14</v>
      </c>
      <c r="B184" s="41">
        <v>101</v>
      </c>
      <c r="C184" s="41">
        <v>102</v>
      </c>
      <c r="D184" s="67">
        <f t="shared" si="4"/>
        <v>-0.00980392156862745</v>
      </c>
      <c r="E184" s="68">
        <f t="shared" si="5"/>
        <v>-1</v>
      </c>
    </row>
    <row r="185" spans="1:5" ht="18" customHeight="1">
      <c r="A185" s="40" t="s">
        <v>15</v>
      </c>
      <c r="B185" s="41">
        <v>36</v>
      </c>
      <c r="C185" s="41">
        <v>36</v>
      </c>
      <c r="D185" s="67">
        <f t="shared" si="4"/>
        <v>0</v>
      </c>
      <c r="E185" s="68">
        <f t="shared" si="5"/>
        <v>0</v>
      </c>
    </row>
    <row r="186" spans="1:5" ht="18" customHeight="1">
      <c r="A186" s="63" t="s">
        <v>929</v>
      </c>
      <c r="B186" s="41">
        <v>28</v>
      </c>
      <c r="C186" s="41"/>
      <c r="D186" s="67"/>
      <c r="E186" s="68">
        <f t="shared" si="5"/>
        <v>28</v>
      </c>
    </row>
    <row r="187" spans="1:5" ht="18" customHeight="1">
      <c r="A187" s="69" t="s">
        <v>956</v>
      </c>
      <c r="B187" s="41">
        <f>SUM(B188:B190)</f>
        <v>258</v>
      </c>
      <c r="C187" s="41">
        <f>SUM(C188:C190)</f>
        <v>340</v>
      </c>
      <c r="D187" s="67">
        <f t="shared" si="4"/>
        <v>-0.2411764705882353</v>
      </c>
      <c r="E187" s="68">
        <f t="shared" si="5"/>
        <v>-82</v>
      </c>
    </row>
    <row r="188" spans="1:5" ht="18" customHeight="1">
      <c r="A188" s="63" t="s">
        <v>931</v>
      </c>
      <c r="B188" s="41">
        <v>196</v>
      </c>
      <c r="C188" s="41">
        <v>227</v>
      </c>
      <c r="D188" s="67">
        <f t="shared" si="4"/>
        <v>-0.13656387665198239</v>
      </c>
      <c r="E188" s="68">
        <f t="shared" si="5"/>
        <v>-31</v>
      </c>
    </row>
    <row r="189" spans="1:5" ht="18" customHeight="1">
      <c r="A189" s="40" t="s">
        <v>135</v>
      </c>
      <c r="B189" s="41">
        <v>62</v>
      </c>
      <c r="C189" s="41">
        <v>113</v>
      </c>
      <c r="D189" s="67">
        <f t="shared" si="4"/>
        <v>-0.45132743362831856</v>
      </c>
      <c r="E189" s="68">
        <f t="shared" si="5"/>
        <v>-51</v>
      </c>
    </row>
    <row r="190" spans="1:5" ht="18" customHeight="1">
      <c r="A190" s="63" t="s">
        <v>606</v>
      </c>
      <c r="B190" s="41"/>
      <c r="C190" s="41"/>
      <c r="D190" s="67"/>
      <c r="E190" s="68">
        <f t="shared" si="5"/>
        <v>0</v>
      </c>
    </row>
    <row r="191" spans="1:5" ht="18" customHeight="1">
      <c r="A191" s="69" t="s">
        <v>548</v>
      </c>
      <c r="B191" s="41">
        <f>SUM(B192:B192)</f>
        <v>0</v>
      </c>
      <c r="C191" s="41">
        <f>SUM(C192:C192)</f>
        <v>0</v>
      </c>
      <c r="D191" s="67"/>
      <c r="E191" s="68">
        <f t="shared" si="5"/>
        <v>0</v>
      </c>
    </row>
    <row r="192" spans="1:5" ht="18" customHeight="1">
      <c r="A192" s="40" t="s">
        <v>136</v>
      </c>
      <c r="B192" s="41"/>
      <c r="C192" s="41"/>
      <c r="D192" s="67"/>
      <c r="E192" s="68">
        <f t="shared" si="5"/>
        <v>0</v>
      </c>
    </row>
    <row r="193" spans="1:5" ht="18" customHeight="1">
      <c r="A193" s="69" t="s">
        <v>549</v>
      </c>
      <c r="B193" s="41">
        <f>SUM(B194:B194)</f>
        <v>0</v>
      </c>
      <c r="C193" s="41">
        <f>SUM(C194:C194)</f>
        <v>0</v>
      </c>
      <c r="D193" s="67"/>
      <c r="E193" s="68">
        <f t="shared" si="5"/>
        <v>0</v>
      </c>
    </row>
    <row r="194" spans="1:5" ht="18" customHeight="1">
      <c r="A194" s="40" t="s">
        <v>138</v>
      </c>
      <c r="B194" s="41"/>
      <c r="C194" s="41"/>
      <c r="D194" s="67"/>
      <c r="E194" s="68">
        <f t="shared" si="5"/>
        <v>0</v>
      </c>
    </row>
    <row r="195" spans="1:5" ht="18" customHeight="1">
      <c r="A195" s="69" t="s">
        <v>550</v>
      </c>
      <c r="B195" s="41">
        <f>SUM(B196:B202)</f>
        <v>1928</v>
      </c>
      <c r="C195" s="41">
        <f>SUM(C196:C202)</f>
        <v>1858</v>
      </c>
      <c r="D195" s="67">
        <f t="shared" si="4"/>
        <v>0.03767491926803014</v>
      </c>
      <c r="E195" s="68">
        <f t="shared" si="5"/>
        <v>70</v>
      </c>
    </row>
    <row r="196" spans="1:5" ht="18" customHeight="1">
      <c r="A196" s="40" t="s">
        <v>140</v>
      </c>
      <c r="B196" s="41">
        <v>136</v>
      </c>
      <c r="C196" s="41">
        <v>128</v>
      </c>
      <c r="D196" s="67">
        <f t="shared" si="4"/>
        <v>0.0625</v>
      </c>
      <c r="E196" s="68">
        <f t="shared" si="5"/>
        <v>8</v>
      </c>
    </row>
    <row r="197" spans="1:5" ht="18" customHeight="1">
      <c r="A197" s="40" t="s">
        <v>141</v>
      </c>
      <c r="B197" s="41">
        <v>300</v>
      </c>
      <c r="C197" s="41">
        <v>274</v>
      </c>
      <c r="D197" s="67">
        <f aca="true" t="shared" si="6" ref="D197:D260">(B197-C197)/C197</f>
        <v>0.0948905109489051</v>
      </c>
      <c r="E197" s="68">
        <f aca="true" t="shared" si="7" ref="E197:E260">B197-C197</f>
        <v>26</v>
      </c>
    </row>
    <row r="198" spans="1:5" ht="18" customHeight="1">
      <c r="A198" s="40" t="s">
        <v>142</v>
      </c>
      <c r="B198" s="41">
        <v>744</v>
      </c>
      <c r="C198" s="41">
        <v>738</v>
      </c>
      <c r="D198" s="67">
        <f t="shared" si="6"/>
        <v>0.008130081300813009</v>
      </c>
      <c r="E198" s="68">
        <f t="shared" si="7"/>
        <v>6</v>
      </c>
    </row>
    <row r="199" spans="1:5" ht="18" customHeight="1">
      <c r="A199" s="40" t="s">
        <v>143</v>
      </c>
      <c r="B199" s="41">
        <v>142</v>
      </c>
      <c r="C199" s="41">
        <v>150</v>
      </c>
      <c r="D199" s="67">
        <f t="shared" si="6"/>
        <v>-0.05333333333333334</v>
      </c>
      <c r="E199" s="68">
        <f t="shared" si="7"/>
        <v>-8</v>
      </c>
    </row>
    <row r="200" spans="1:5" ht="18" customHeight="1">
      <c r="A200" s="40" t="s">
        <v>144</v>
      </c>
      <c r="B200" s="41">
        <v>445</v>
      </c>
      <c r="C200" s="41">
        <v>445</v>
      </c>
      <c r="D200" s="67">
        <f t="shared" si="6"/>
        <v>0</v>
      </c>
      <c r="E200" s="68">
        <f t="shared" si="7"/>
        <v>0</v>
      </c>
    </row>
    <row r="201" spans="1:5" ht="18" customHeight="1">
      <c r="A201" s="40" t="s">
        <v>145</v>
      </c>
      <c r="B201" s="41">
        <v>161</v>
      </c>
      <c r="C201" s="41">
        <v>123</v>
      </c>
      <c r="D201" s="67">
        <f t="shared" si="6"/>
        <v>0.3089430894308943</v>
      </c>
      <c r="E201" s="68">
        <f t="shared" si="7"/>
        <v>38</v>
      </c>
    </row>
    <row r="202" spans="1:5" ht="18" customHeight="1">
      <c r="A202" s="40" t="s">
        <v>146</v>
      </c>
      <c r="B202" s="41"/>
      <c r="C202" s="41"/>
      <c r="D202" s="67"/>
      <c r="E202" s="68">
        <f t="shared" si="7"/>
        <v>0</v>
      </c>
    </row>
    <row r="203" spans="1:5" ht="18" customHeight="1">
      <c r="A203" s="69" t="s">
        <v>551</v>
      </c>
      <c r="B203" s="41">
        <f>SUM(B204:B206)</f>
        <v>485</v>
      </c>
      <c r="C203" s="41">
        <f>SUM(C204:C206)</f>
        <v>163</v>
      </c>
      <c r="D203" s="67">
        <f t="shared" si="6"/>
        <v>1.9754601226993864</v>
      </c>
      <c r="E203" s="68">
        <f t="shared" si="7"/>
        <v>322</v>
      </c>
    </row>
    <row r="204" spans="1:5" ht="18" customHeight="1">
      <c r="A204" s="69" t="s">
        <v>607</v>
      </c>
      <c r="B204" s="41"/>
      <c r="C204" s="41"/>
      <c r="D204" s="67"/>
      <c r="E204" s="68">
        <f t="shared" si="7"/>
        <v>0</v>
      </c>
    </row>
    <row r="205" spans="1:5" ht="18" customHeight="1">
      <c r="A205" s="40" t="s">
        <v>149</v>
      </c>
      <c r="B205" s="41">
        <v>177</v>
      </c>
      <c r="C205" s="41">
        <v>163</v>
      </c>
      <c r="D205" s="67">
        <f t="shared" si="6"/>
        <v>0.08588957055214724</v>
      </c>
      <c r="E205" s="68">
        <f t="shared" si="7"/>
        <v>14</v>
      </c>
    </row>
    <row r="206" spans="1:5" ht="18" customHeight="1">
      <c r="A206" s="63" t="s">
        <v>608</v>
      </c>
      <c r="B206" s="41">
        <v>308</v>
      </c>
      <c r="C206" s="41"/>
      <c r="D206" s="67"/>
      <c r="E206" s="68">
        <f t="shared" si="7"/>
        <v>308</v>
      </c>
    </row>
    <row r="207" spans="1:5" ht="18" customHeight="1">
      <c r="A207" s="69" t="s">
        <v>552</v>
      </c>
      <c r="B207" s="41">
        <f>SUM(B208:B209)</f>
        <v>0</v>
      </c>
      <c r="C207" s="41">
        <f>SUM(C208:C209)</f>
        <v>0</v>
      </c>
      <c r="D207" s="67"/>
      <c r="E207" s="68">
        <f t="shared" si="7"/>
        <v>0</v>
      </c>
    </row>
    <row r="208" spans="1:5" ht="18" customHeight="1">
      <c r="A208" s="40" t="s">
        <v>153</v>
      </c>
      <c r="B208" s="41"/>
      <c r="C208" s="41"/>
      <c r="D208" s="67"/>
      <c r="E208" s="68">
        <f t="shared" si="7"/>
        <v>0</v>
      </c>
    </row>
    <row r="209" spans="1:5" ht="18" customHeight="1">
      <c r="A209" s="63" t="s">
        <v>610</v>
      </c>
      <c r="B209" s="41"/>
      <c r="C209" s="41"/>
      <c r="D209" s="67"/>
      <c r="E209" s="68">
        <f t="shared" si="7"/>
        <v>0</v>
      </c>
    </row>
    <row r="210" spans="1:5" ht="18" customHeight="1">
      <c r="A210" s="69" t="s">
        <v>553</v>
      </c>
      <c r="B210" s="41">
        <f>SUM(B211:B213)</f>
        <v>120</v>
      </c>
      <c r="C210" s="41">
        <f>SUM(C211:C213)</f>
        <v>212</v>
      </c>
      <c r="D210" s="67">
        <f t="shared" si="6"/>
        <v>-0.4339622641509434</v>
      </c>
      <c r="E210" s="68">
        <f t="shared" si="7"/>
        <v>-92</v>
      </c>
    </row>
    <row r="211" spans="1:5" ht="18" customHeight="1">
      <c r="A211" s="69" t="s">
        <v>764</v>
      </c>
      <c r="B211" s="41"/>
      <c r="C211" s="41"/>
      <c r="D211" s="67"/>
      <c r="E211" s="68">
        <f t="shared" si="7"/>
        <v>0</v>
      </c>
    </row>
    <row r="212" spans="1:5" ht="18" customHeight="1">
      <c r="A212" s="69" t="s">
        <v>765</v>
      </c>
      <c r="B212" s="41">
        <v>63</v>
      </c>
      <c r="C212" s="41">
        <v>126</v>
      </c>
      <c r="D212" s="67">
        <f t="shared" si="6"/>
        <v>-0.5</v>
      </c>
      <c r="E212" s="68">
        <f t="shared" si="7"/>
        <v>-63</v>
      </c>
    </row>
    <row r="213" spans="1:5" ht="18" customHeight="1">
      <c r="A213" s="40" t="s">
        <v>158</v>
      </c>
      <c r="B213" s="41">
        <v>57</v>
      </c>
      <c r="C213" s="41">
        <v>86</v>
      </c>
      <c r="D213" s="67">
        <f t="shared" si="6"/>
        <v>-0.3372093023255814</v>
      </c>
      <c r="E213" s="68">
        <f t="shared" si="7"/>
        <v>-29</v>
      </c>
    </row>
    <row r="214" spans="1:5" ht="18" customHeight="1">
      <c r="A214" s="69" t="s">
        <v>554</v>
      </c>
      <c r="B214" s="41">
        <f>SUM(B215:B216)</f>
        <v>13</v>
      </c>
      <c r="C214" s="41">
        <f>SUM(C215:C216)</f>
        <v>13</v>
      </c>
      <c r="D214" s="67">
        <f t="shared" si="6"/>
        <v>0</v>
      </c>
      <c r="E214" s="68">
        <f t="shared" si="7"/>
        <v>0</v>
      </c>
    </row>
    <row r="215" spans="1:5" ht="18" customHeight="1">
      <c r="A215" s="40" t="s">
        <v>15</v>
      </c>
      <c r="B215" s="41"/>
      <c r="C215" s="41"/>
      <c r="D215" s="67"/>
      <c r="E215" s="68">
        <f t="shared" si="7"/>
        <v>0</v>
      </c>
    </row>
    <row r="216" spans="1:5" ht="18" customHeight="1">
      <c r="A216" s="40" t="s">
        <v>162</v>
      </c>
      <c r="B216" s="41">
        <v>13</v>
      </c>
      <c r="C216" s="41">
        <v>13</v>
      </c>
      <c r="D216" s="67">
        <f t="shared" si="6"/>
        <v>0</v>
      </c>
      <c r="E216" s="68">
        <f t="shared" si="7"/>
        <v>0</v>
      </c>
    </row>
    <row r="217" spans="1:5" ht="18" customHeight="1">
      <c r="A217" s="69" t="s">
        <v>555</v>
      </c>
      <c r="B217" s="41">
        <f>SUM(B218:B219)</f>
        <v>0</v>
      </c>
      <c r="C217" s="41">
        <f>SUM(C218:C219)</f>
        <v>0</v>
      </c>
      <c r="D217" s="67"/>
      <c r="E217" s="68">
        <f t="shared" si="7"/>
        <v>0</v>
      </c>
    </row>
    <row r="218" spans="1:5" ht="18" customHeight="1">
      <c r="A218" s="40" t="s">
        <v>164</v>
      </c>
      <c r="B218" s="41"/>
      <c r="C218" s="41"/>
      <c r="D218" s="67"/>
      <c r="E218" s="68">
        <f t="shared" si="7"/>
        <v>0</v>
      </c>
    </row>
    <row r="219" spans="1:5" ht="18" customHeight="1">
      <c r="A219" s="40" t="s">
        <v>165</v>
      </c>
      <c r="B219" s="41"/>
      <c r="C219" s="41"/>
      <c r="D219" s="67"/>
      <c r="E219" s="68">
        <f t="shared" si="7"/>
        <v>0</v>
      </c>
    </row>
    <row r="220" spans="1:5" ht="18" customHeight="1">
      <c r="A220" s="69" t="s">
        <v>556</v>
      </c>
      <c r="B220" s="41">
        <f>SUM(B221:B222)</f>
        <v>13</v>
      </c>
      <c r="C220" s="41">
        <f>SUM(C221:C222)</f>
        <v>13</v>
      </c>
      <c r="D220" s="67">
        <f t="shared" si="6"/>
        <v>0</v>
      </c>
      <c r="E220" s="68">
        <f t="shared" si="7"/>
        <v>0</v>
      </c>
    </row>
    <row r="221" spans="1:5" ht="18" customHeight="1">
      <c r="A221" s="40" t="s">
        <v>167</v>
      </c>
      <c r="B221" s="41">
        <v>13</v>
      </c>
      <c r="C221" s="41">
        <v>13</v>
      </c>
      <c r="D221" s="67">
        <f t="shared" si="6"/>
        <v>0</v>
      </c>
      <c r="E221" s="68">
        <f t="shared" si="7"/>
        <v>0</v>
      </c>
    </row>
    <row r="222" spans="1:5" ht="18" customHeight="1">
      <c r="A222" s="40" t="s">
        <v>409</v>
      </c>
      <c r="B222" s="41"/>
      <c r="C222" s="41"/>
      <c r="D222" s="67"/>
      <c r="E222" s="68">
        <f t="shared" si="7"/>
        <v>0</v>
      </c>
    </row>
    <row r="223" spans="1:5" ht="18" customHeight="1">
      <c r="A223" s="69" t="s">
        <v>557</v>
      </c>
      <c r="B223" s="41">
        <f>SUM(B224:B224)</f>
        <v>556</v>
      </c>
      <c r="C223" s="41">
        <f>SUM(C224:C224)</f>
        <v>556</v>
      </c>
      <c r="D223" s="67">
        <f t="shared" si="6"/>
        <v>0</v>
      </c>
      <c r="E223" s="68">
        <f t="shared" si="7"/>
        <v>0</v>
      </c>
    </row>
    <row r="224" spans="1:5" ht="18" customHeight="1">
      <c r="A224" s="63" t="s">
        <v>716</v>
      </c>
      <c r="B224" s="41">
        <v>556</v>
      </c>
      <c r="C224" s="41">
        <v>556</v>
      </c>
      <c r="D224" s="67">
        <f t="shared" si="6"/>
        <v>0</v>
      </c>
      <c r="E224" s="68">
        <f t="shared" si="7"/>
        <v>0</v>
      </c>
    </row>
    <row r="225" spans="1:5" ht="18" customHeight="1">
      <c r="A225" s="69" t="s">
        <v>558</v>
      </c>
      <c r="B225" s="41">
        <f>SUM(B226:B226)</f>
        <v>98</v>
      </c>
      <c r="C225" s="41">
        <f>SUM(C226:C226)</f>
        <v>98</v>
      </c>
      <c r="D225" s="67">
        <f t="shared" si="6"/>
        <v>0</v>
      </c>
      <c r="E225" s="68">
        <f t="shared" si="7"/>
        <v>0</v>
      </c>
    </row>
    <row r="226" spans="1:5" ht="18" customHeight="1">
      <c r="A226" s="40" t="s">
        <v>410</v>
      </c>
      <c r="B226" s="41">
        <v>98</v>
      </c>
      <c r="C226" s="41">
        <v>98</v>
      </c>
      <c r="D226" s="67">
        <f t="shared" si="6"/>
        <v>0</v>
      </c>
      <c r="E226" s="68">
        <f t="shared" si="7"/>
        <v>0</v>
      </c>
    </row>
    <row r="227" spans="1:5" ht="18" customHeight="1">
      <c r="A227" s="69" t="s">
        <v>547</v>
      </c>
      <c r="B227" s="41">
        <f>SUM(B228:B230)</f>
        <v>17624</v>
      </c>
      <c r="C227" s="41">
        <f>SUM(C228:C230)</f>
        <v>11949</v>
      </c>
      <c r="D227" s="67">
        <f t="shared" si="6"/>
        <v>0.4749351410159846</v>
      </c>
      <c r="E227" s="68">
        <f t="shared" si="7"/>
        <v>5675</v>
      </c>
    </row>
    <row r="228" spans="1:5" ht="18" customHeight="1">
      <c r="A228" s="63" t="s">
        <v>717</v>
      </c>
      <c r="B228" s="41">
        <v>606</v>
      </c>
      <c r="C228" s="41">
        <v>181</v>
      </c>
      <c r="D228" s="67">
        <f t="shared" si="6"/>
        <v>2.3480662983425415</v>
      </c>
      <c r="E228" s="68">
        <f t="shared" si="7"/>
        <v>425</v>
      </c>
    </row>
    <row r="229" spans="1:5" ht="18" customHeight="1">
      <c r="A229" s="40" t="s">
        <v>132</v>
      </c>
      <c r="B229" s="41">
        <v>1509</v>
      </c>
      <c r="C229" s="41">
        <v>1494</v>
      </c>
      <c r="D229" s="67">
        <f t="shared" si="6"/>
        <v>0.010040160642570281</v>
      </c>
      <c r="E229" s="68">
        <f t="shared" si="7"/>
        <v>15</v>
      </c>
    </row>
    <row r="230" spans="1:5" ht="18" customHeight="1">
      <c r="A230" s="40" t="s">
        <v>408</v>
      </c>
      <c r="B230" s="41">
        <v>15509</v>
      </c>
      <c r="C230" s="41">
        <v>10274</v>
      </c>
      <c r="D230" s="67">
        <f t="shared" si="6"/>
        <v>0.50953864123029</v>
      </c>
      <c r="E230" s="68">
        <f t="shared" si="7"/>
        <v>5235</v>
      </c>
    </row>
    <row r="231" spans="1:5" ht="18" customHeight="1">
      <c r="A231" s="63" t="s">
        <v>766</v>
      </c>
      <c r="B231" s="41">
        <f>SUM(B232:B233)</f>
        <v>25</v>
      </c>
      <c r="C231" s="41">
        <f>SUM(C232:C233)</f>
        <v>45</v>
      </c>
      <c r="D231" s="67">
        <f t="shared" si="6"/>
        <v>-0.4444444444444444</v>
      </c>
      <c r="E231" s="68">
        <f t="shared" si="7"/>
        <v>-20</v>
      </c>
    </row>
    <row r="232" spans="1:5" ht="18" customHeight="1">
      <c r="A232" s="40" t="s">
        <v>130</v>
      </c>
      <c r="B232" s="41">
        <v>25</v>
      </c>
      <c r="C232" s="41">
        <v>25</v>
      </c>
      <c r="D232" s="67">
        <f t="shared" si="6"/>
        <v>0</v>
      </c>
      <c r="E232" s="68">
        <f t="shared" si="7"/>
        <v>0</v>
      </c>
    </row>
    <row r="233" spans="1:5" ht="18" customHeight="1">
      <c r="A233" s="40" t="s">
        <v>131</v>
      </c>
      <c r="B233" s="41"/>
      <c r="C233" s="41">
        <v>20</v>
      </c>
      <c r="D233" s="67">
        <f t="shared" si="6"/>
        <v>-1</v>
      </c>
      <c r="E233" s="68">
        <f t="shared" si="7"/>
        <v>-20</v>
      </c>
    </row>
    <row r="234" spans="1:5" ht="18" customHeight="1">
      <c r="A234" s="40" t="s">
        <v>933</v>
      </c>
      <c r="B234" s="41">
        <f>SUM(B235:B238)</f>
        <v>344</v>
      </c>
      <c r="C234" s="41">
        <f>SUM(C235:C238)</f>
        <v>0</v>
      </c>
      <c r="D234" s="67"/>
      <c r="E234" s="68">
        <f t="shared" si="7"/>
        <v>344</v>
      </c>
    </row>
    <row r="235" spans="1:5" ht="18" customHeight="1">
      <c r="A235" s="40" t="s">
        <v>14</v>
      </c>
      <c r="B235" s="41">
        <v>21</v>
      </c>
      <c r="C235" s="41"/>
      <c r="D235" s="67"/>
      <c r="E235" s="68">
        <f t="shared" si="7"/>
        <v>21</v>
      </c>
    </row>
    <row r="236" spans="1:5" ht="18" customHeight="1">
      <c r="A236" s="40" t="s">
        <v>15</v>
      </c>
      <c r="B236" s="41">
        <v>18</v>
      </c>
      <c r="C236" s="41"/>
      <c r="D236" s="67"/>
      <c r="E236" s="68">
        <f t="shared" si="7"/>
        <v>18</v>
      </c>
    </row>
    <row r="237" spans="1:5" ht="18" customHeight="1">
      <c r="A237" s="40" t="s">
        <v>30</v>
      </c>
      <c r="B237" s="41">
        <v>305</v>
      </c>
      <c r="C237" s="41"/>
      <c r="D237" s="67"/>
      <c r="E237" s="68">
        <f t="shared" si="7"/>
        <v>305</v>
      </c>
    </row>
    <row r="238" spans="1:5" ht="18" customHeight="1">
      <c r="A238" s="40" t="s">
        <v>934</v>
      </c>
      <c r="B238" s="41"/>
      <c r="C238" s="41"/>
      <c r="D238" s="67"/>
      <c r="E238" s="68">
        <f t="shared" si="7"/>
        <v>0</v>
      </c>
    </row>
    <row r="239" spans="1:5" ht="18" customHeight="1">
      <c r="A239" s="63" t="s">
        <v>611</v>
      </c>
      <c r="B239" s="41">
        <f>SUM(B240)</f>
        <v>0</v>
      </c>
      <c r="C239" s="41">
        <f>SUM(C240)</f>
        <v>0</v>
      </c>
      <c r="D239" s="67"/>
      <c r="E239" s="68">
        <f t="shared" si="7"/>
        <v>0</v>
      </c>
    </row>
    <row r="240" spans="1:5" ht="18" customHeight="1">
      <c r="A240" s="63" t="s">
        <v>612</v>
      </c>
      <c r="B240" s="41"/>
      <c r="C240" s="41"/>
      <c r="D240" s="67"/>
      <c r="E240" s="68">
        <f t="shared" si="7"/>
        <v>0</v>
      </c>
    </row>
    <row r="241" spans="1:5" ht="18" customHeight="1">
      <c r="A241" s="63" t="s">
        <v>767</v>
      </c>
      <c r="B241" s="41">
        <f>SUM(B242,B246,B250,B253,B261,B263,B267,B271,B277,B279,B281,B283,B274)</f>
        <v>9670</v>
      </c>
      <c r="C241" s="41">
        <f>SUM(C242,C246,C250,C253,C261,C263,C267,C271,C277,C279,C281,C283,C274)</f>
        <v>9104</v>
      </c>
      <c r="D241" s="67">
        <f t="shared" si="6"/>
        <v>0.06217047451669596</v>
      </c>
      <c r="E241" s="68">
        <f t="shared" si="7"/>
        <v>566</v>
      </c>
    </row>
    <row r="242" spans="1:5" ht="18" customHeight="1">
      <c r="A242" s="69" t="s">
        <v>768</v>
      </c>
      <c r="B242" s="41">
        <f>SUM(B243:B245)</f>
        <v>159</v>
      </c>
      <c r="C242" s="41">
        <f>SUM(C243:C245)</f>
        <v>177</v>
      </c>
      <c r="D242" s="67">
        <f t="shared" si="6"/>
        <v>-0.1016949152542373</v>
      </c>
      <c r="E242" s="68">
        <f t="shared" si="7"/>
        <v>-18</v>
      </c>
    </row>
    <row r="243" spans="1:5" ht="18" customHeight="1">
      <c r="A243" s="40" t="s">
        <v>14</v>
      </c>
      <c r="B243" s="41">
        <v>156</v>
      </c>
      <c r="C243" s="41">
        <v>174</v>
      </c>
      <c r="D243" s="67">
        <f t="shared" si="6"/>
        <v>-0.10344827586206896</v>
      </c>
      <c r="E243" s="68">
        <f t="shared" si="7"/>
        <v>-18</v>
      </c>
    </row>
    <row r="244" spans="1:5" ht="18" customHeight="1">
      <c r="A244" s="40" t="s">
        <v>15</v>
      </c>
      <c r="B244" s="41">
        <v>3</v>
      </c>
      <c r="C244" s="41">
        <v>3</v>
      </c>
      <c r="D244" s="67">
        <f t="shared" si="6"/>
        <v>0</v>
      </c>
      <c r="E244" s="68">
        <f t="shared" si="7"/>
        <v>0</v>
      </c>
    </row>
    <row r="245" spans="1:5" ht="18" customHeight="1">
      <c r="A245" s="63" t="s">
        <v>769</v>
      </c>
      <c r="B245" s="41"/>
      <c r="C245" s="41"/>
      <c r="D245" s="67"/>
      <c r="E245" s="68">
        <f t="shared" si="7"/>
        <v>0</v>
      </c>
    </row>
    <row r="246" spans="1:5" ht="18" customHeight="1">
      <c r="A246" s="69" t="s">
        <v>559</v>
      </c>
      <c r="B246" s="41">
        <f>SUM(B247:B249)</f>
        <v>2565</v>
      </c>
      <c r="C246" s="41">
        <f>SUM(C247:C249)</f>
        <v>2578</v>
      </c>
      <c r="D246" s="67">
        <f t="shared" si="6"/>
        <v>-0.00504266873545384</v>
      </c>
      <c r="E246" s="68">
        <f t="shared" si="7"/>
        <v>-13</v>
      </c>
    </row>
    <row r="247" spans="1:5" ht="18" customHeight="1">
      <c r="A247" s="40" t="s">
        <v>177</v>
      </c>
      <c r="B247" s="41">
        <v>1943</v>
      </c>
      <c r="C247" s="41">
        <v>1959</v>
      </c>
      <c r="D247" s="67">
        <f t="shared" si="6"/>
        <v>-0.00816743236345074</v>
      </c>
      <c r="E247" s="68">
        <f t="shared" si="7"/>
        <v>-16</v>
      </c>
    </row>
    <row r="248" spans="1:5" ht="18" customHeight="1">
      <c r="A248" s="40" t="s">
        <v>411</v>
      </c>
      <c r="B248" s="41">
        <v>622</v>
      </c>
      <c r="C248" s="41">
        <v>619</v>
      </c>
      <c r="D248" s="67">
        <f t="shared" si="6"/>
        <v>0.004846526655896607</v>
      </c>
      <c r="E248" s="68">
        <f t="shared" si="7"/>
        <v>3</v>
      </c>
    </row>
    <row r="249" spans="1:5" ht="18" customHeight="1">
      <c r="A249" s="40" t="s">
        <v>180</v>
      </c>
      <c r="B249" s="41"/>
      <c r="C249" s="41"/>
      <c r="D249" s="67"/>
      <c r="E249" s="68">
        <f t="shared" si="7"/>
        <v>0</v>
      </c>
    </row>
    <row r="250" spans="1:5" ht="18" customHeight="1">
      <c r="A250" s="69" t="s">
        <v>560</v>
      </c>
      <c r="B250" s="41">
        <f>SUM(B251:B252)</f>
        <v>1117</v>
      </c>
      <c r="C250" s="41">
        <f>SUM(C251:C252)</f>
        <v>1174</v>
      </c>
      <c r="D250" s="67">
        <f t="shared" si="6"/>
        <v>-0.048551959114139696</v>
      </c>
      <c r="E250" s="68">
        <f t="shared" si="7"/>
        <v>-57</v>
      </c>
    </row>
    <row r="251" spans="1:5" ht="18" customHeight="1">
      <c r="A251" s="40" t="s">
        <v>182</v>
      </c>
      <c r="B251" s="41">
        <v>892</v>
      </c>
      <c r="C251" s="41">
        <v>960</v>
      </c>
      <c r="D251" s="67">
        <f t="shared" si="6"/>
        <v>-0.07083333333333333</v>
      </c>
      <c r="E251" s="68">
        <f t="shared" si="7"/>
        <v>-68</v>
      </c>
    </row>
    <row r="252" spans="1:5" ht="18" customHeight="1">
      <c r="A252" s="40" t="s">
        <v>183</v>
      </c>
      <c r="B252" s="41">
        <v>225</v>
      </c>
      <c r="C252" s="41">
        <v>214</v>
      </c>
      <c r="D252" s="67">
        <f t="shared" si="6"/>
        <v>0.0514018691588785</v>
      </c>
      <c r="E252" s="68">
        <f t="shared" si="7"/>
        <v>11</v>
      </c>
    </row>
    <row r="253" spans="1:5" ht="18" customHeight="1">
      <c r="A253" s="69" t="s">
        <v>561</v>
      </c>
      <c r="B253" s="41">
        <f>SUM(B254:B260)</f>
        <v>2525</v>
      </c>
      <c r="C253" s="41">
        <f>SUM(C254:C260)</f>
        <v>1885</v>
      </c>
      <c r="D253" s="67">
        <f t="shared" si="6"/>
        <v>0.3395225464190981</v>
      </c>
      <c r="E253" s="68">
        <f t="shared" si="7"/>
        <v>640</v>
      </c>
    </row>
    <row r="254" spans="1:5" ht="18" customHeight="1">
      <c r="A254" s="40" t="s">
        <v>185</v>
      </c>
      <c r="B254" s="41">
        <v>252</v>
      </c>
      <c r="C254" s="41">
        <v>285</v>
      </c>
      <c r="D254" s="67">
        <f t="shared" si="6"/>
        <v>-0.11578947368421053</v>
      </c>
      <c r="E254" s="68">
        <f t="shared" si="7"/>
        <v>-33</v>
      </c>
    </row>
    <row r="255" spans="1:5" ht="18" customHeight="1">
      <c r="A255" s="40" t="s">
        <v>186</v>
      </c>
      <c r="B255" s="41">
        <v>226</v>
      </c>
      <c r="C255" s="41">
        <v>239</v>
      </c>
      <c r="D255" s="67">
        <f t="shared" si="6"/>
        <v>-0.05439330543933055</v>
      </c>
      <c r="E255" s="68">
        <f t="shared" si="7"/>
        <v>-13</v>
      </c>
    </row>
    <row r="256" spans="1:5" ht="18" customHeight="1">
      <c r="A256" s="40" t="s">
        <v>187</v>
      </c>
      <c r="B256" s="41">
        <v>240</v>
      </c>
      <c r="C256" s="41">
        <v>238</v>
      </c>
      <c r="D256" s="67">
        <f t="shared" si="6"/>
        <v>0.008403361344537815</v>
      </c>
      <c r="E256" s="68">
        <f t="shared" si="7"/>
        <v>2</v>
      </c>
    </row>
    <row r="257" spans="1:5" ht="18" customHeight="1">
      <c r="A257" s="40" t="s">
        <v>189</v>
      </c>
      <c r="B257" s="41">
        <v>950</v>
      </c>
      <c r="C257" s="41">
        <v>886</v>
      </c>
      <c r="D257" s="67">
        <f t="shared" si="6"/>
        <v>0.07223476297968397</v>
      </c>
      <c r="E257" s="68">
        <f t="shared" si="7"/>
        <v>64</v>
      </c>
    </row>
    <row r="258" spans="1:5" ht="18" customHeight="1">
      <c r="A258" s="40" t="s">
        <v>190</v>
      </c>
      <c r="B258" s="41">
        <v>650</v>
      </c>
      <c r="C258" s="41"/>
      <c r="D258" s="67"/>
      <c r="E258" s="68">
        <f t="shared" si="7"/>
        <v>650</v>
      </c>
    </row>
    <row r="259" spans="1:5" ht="18" customHeight="1">
      <c r="A259" s="40" t="s">
        <v>191</v>
      </c>
      <c r="B259" s="41"/>
      <c r="C259" s="41">
        <v>20</v>
      </c>
      <c r="D259" s="67">
        <f t="shared" si="6"/>
        <v>-1</v>
      </c>
      <c r="E259" s="68">
        <f t="shared" si="7"/>
        <v>-20</v>
      </c>
    </row>
    <row r="260" spans="1:5" ht="18" customHeight="1">
      <c r="A260" s="40" t="s">
        <v>192</v>
      </c>
      <c r="B260" s="41">
        <v>207</v>
      </c>
      <c r="C260" s="41">
        <v>217</v>
      </c>
      <c r="D260" s="67">
        <f t="shared" si="6"/>
        <v>-0.04608294930875576</v>
      </c>
      <c r="E260" s="68">
        <f t="shared" si="7"/>
        <v>-10</v>
      </c>
    </row>
    <row r="261" spans="1:5" ht="18" customHeight="1">
      <c r="A261" s="63" t="s">
        <v>616</v>
      </c>
      <c r="B261" s="41">
        <f>SUM(B262)</f>
        <v>0</v>
      </c>
      <c r="C261" s="41">
        <f>SUM(C262)</f>
        <v>0</v>
      </c>
      <c r="D261" s="67"/>
      <c r="E261" s="68">
        <f aca="true" t="shared" si="8" ref="E261:E324">B261-C261</f>
        <v>0</v>
      </c>
    </row>
    <row r="262" spans="1:5" ht="18" customHeight="1">
      <c r="A262" s="63" t="s">
        <v>617</v>
      </c>
      <c r="B262" s="41"/>
      <c r="C262" s="41"/>
      <c r="D262" s="67"/>
      <c r="E262" s="68">
        <f t="shared" si="8"/>
        <v>0</v>
      </c>
    </row>
    <row r="263" spans="1:5" ht="18" customHeight="1">
      <c r="A263" s="69" t="s">
        <v>562</v>
      </c>
      <c r="B263" s="41">
        <f>SUM(B264:B266)</f>
        <v>878</v>
      </c>
      <c r="C263" s="41">
        <f>SUM(C264:C266)</f>
        <v>1133</v>
      </c>
      <c r="D263" s="67">
        <f aca="true" t="shared" si="9" ref="D263:D322">(B263-C263)/C263</f>
        <v>-0.22506619593998234</v>
      </c>
      <c r="E263" s="68">
        <f t="shared" si="8"/>
        <v>-255</v>
      </c>
    </row>
    <row r="264" spans="1:5" ht="18" customHeight="1">
      <c r="A264" s="40" t="s">
        <v>199</v>
      </c>
      <c r="B264" s="41"/>
      <c r="C264" s="41"/>
      <c r="D264" s="67"/>
      <c r="E264" s="68">
        <f t="shared" si="8"/>
        <v>0</v>
      </c>
    </row>
    <row r="265" spans="1:5" ht="18" customHeight="1">
      <c r="A265" s="40" t="s">
        <v>200</v>
      </c>
      <c r="B265" s="41"/>
      <c r="C265" s="41">
        <v>400</v>
      </c>
      <c r="D265" s="67">
        <f t="shared" si="9"/>
        <v>-1</v>
      </c>
      <c r="E265" s="68">
        <f t="shared" si="8"/>
        <v>-400</v>
      </c>
    </row>
    <row r="266" spans="1:5" ht="18" customHeight="1">
      <c r="A266" s="40" t="s">
        <v>412</v>
      </c>
      <c r="B266" s="41">
        <v>878</v>
      </c>
      <c r="C266" s="41">
        <v>733</v>
      </c>
      <c r="D266" s="67">
        <f t="shared" si="9"/>
        <v>0.19781718963165076</v>
      </c>
      <c r="E266" s="68">
        <f t="shared" si="8"/>
        <v>145</v>
      </c>
    </row>
    <row r="267" spans="1:5" ht="18" customHeight="1">
      <c r="A267" s="63" t="s">
        <v>723</v>
      </c>
      <c r="B267" s="41">
        <f>SUM(B268:B270)</f>
        <v>141</v>
      </c>
      <c r="C267" s="41">
        <f>SUM(C268:C270)</f>
        <v>158</v>
      </c>
      <c r="D267" s="67">
        <f t="shared" si="9"/>
        <v>-0.10759493670886076</v>
      </c>
      <c r="E267" s="68">
        <f t="shared" si="8"/>
        <v>-17</v>
      </c>
    </row>
    <row r="268" spans="1:5" ht="18" customHeight="1">
      <c r="A268" s="63" t="s">
        <v>613</v>
      </c>
      <c r="B268" s="41"/>
      <c r="C268" s="41">
        <v>17</v>
      </c>
      <c r="D268" s="67">
        <f t="shared" si="9"/>
        <v>-1</v>
      </c>
      <c r="E268" s="68">
        <f t="shared" si="8"/>
        <v>-17</v>
      </c>
    </row>
    <row r="269" spans="1:5" ht="18" customHeight="1">
      <c r="A269" s="40" t="s">
        <v>193</v>
      </c>
      <c r="B269" s="41">
        <v>140</v>
      </c>
      <c r="C269" s="41">
        <v>140</v>
      </c>
      <c r="D269" s="67">
        <f t="shared" si="9"/>
        <v>0</v>
      </c>
      <c r="E269" s="68">
        <f t="shared" si="8"/>
        <v>0</v>
      </c>
    </row>
    <row r="270" spans="1:5" ht="18" customHeight="1">
      <c r="A270" s="63" t="s">
        <v>615</v>
      </c>
      <c r="B270" s="41">
        <v>1</v>
      </c>
      <c r="C270" s="41">
        <v>1</v>
      </c>
      <c r="D270" s="67">
        <f t="shared" si="9"/>
        <v>0</v>
      </c>
      <c r="E270" s="68">
        <f t="shared" si="8"/>
        <v>0</v>
      </c>
    </row>
    <row r="271" spans="1:5" ht="18" customHeight="1">
      <c r="A271" s="63" t="s">
        <v>742</v>
      </c>
      <c r="B271" s="41">
        <f>SUM(B272:B273)</f>
        <v>2173</v>
      </c>
      <c r="C271" s="41">
        <f>SUM(C272:C273)</f>
        <v>1933</v>
      </c>
      <c r="D271" s="67">
        <f t="shared" si="9"/>
        <v>0.12415933781686497</v>
      </c>
      <c r="E271" s="68">
        <f t="shared" si="8"/>
        <v>240</v>
      </c>
    </row>
    <row r="272" spans="1:5" ht="18" customHeight="1">
      <c r="A272" s="63" t="s">
        <v>724</v>
      </c>
      <c r="B272" s="41">
        <v>1237</v>
      </c>
      <c r="C272" s="41">
        <v>1120</v>
      </c>
      <c r="D272" s="67">
        <f t="shared" si="9"/>
        <v>0.10446428571428572</v>
      </c>
      <c r="E272" s="68">
        <f t="shared" si="8"/>
        <v>117</v>
      </c>
    </row>
    <row r="273" spans="1:5" ht="18" customHeight="1">
      <c r="A273" s="63" t="s">
        <v>644</v>
      </c>
      <c r="B273" s="41">
        <v>936</v>
      </c>
      <c r="C273" s="41">
        <v>813</v>
      </c>
      <c r="D273" s="67">
        <f t="shared" si="9"/>
        <v>0.15129151291512916</v>
      </c>
      <c r="E273" s="68">
        <f t="shared" si="8"/>
        <v>123</v>
      </c>
    </row>
    <row r="274" spans="1:5" ht="18" customHeight="1">
      <c r="A274" s="40" t="s">
        <v>874</v>
      </c>
      <c r="B274" s="41">
        <f>SUM(B275:B276)</f>
        <v>64</v>
      </c>
      <c r="C274" s="41">
        <f>SUM(C275:C276)</f>
        <v>0</v>
      </c>
      <c r="D274" s="67"/>
      <c r="E274" s="68">
        <f t="shared" si="8"/>
        <v>64</v>
      </c>
    </row>
    <row r="275" spans="1:5" ht="18" customHeight="1">
      <c r="A275" s="40" t="s">
        <v>14</v>
      </c>
      <c r="B275" s="41">
        <v>54</v>
      </c>
      <c r="C275" s="41"/>
      <c r="D275" s="67"/>
      <c r="E275" s="68">
        <f t="shared" si="8"/>
        <v>54</v>
      </c>
    </row>
    <row r="276" spans="1:5" ht="18" customHeight="1">
      <c r="A276" s="40" t="s">
        <v>15</v>
      </c>
      <c r="B276" s="41">
        <v>10</v>
      </c>
      <c r="C276" s="41"/>
      <c r="D276" s="67"/>
      <c r="E276" s="68">
        <f t="shared" si="8"/>
        <v>10</v>
      </c>
    </row>
    <row r="277" spans="1:5" ht="18" customHeight="1">
      <c r="A277" s="63" t="s">
        <v>726</v>
      </c>
      <c r="B277" s="41">
        <f>B278</f>
        <v>0</v>
      </c>
      <c r="C277" s="41">
        <f>C278</f>
        <v>0</v>
      </c>
      <c r="D277" s="67"/>
      <c r="E277" s="68">
        <f t="shared" si="8"/>
        <v>0</v>
      </c>
    </row>
    <row r="278" spans="1:5" ht="18" customHeight="1">
      <c r="A278" s="40" t="s">
        <v>195</v>
      </c>
      <c r="B278" s="41"/>
      <c r="C278" s="41"/>
      <c r="D278" s="67"/>
      <c r="E278" s="68">
        <f t="shared" si="8"/>
        <v>0</v>
      </c>
    </row>
    <row r="279" spans="1:5" ht="18" customHeight="1">
      <c r="A279" s="69" t="s">
        <v>770</v>
      </c>
      <c r="B279" s="41">
        <f>SUM(B280:B280)</f>
        <v>0</v>
      </c>
      <c r="C279" s="41">
        <f>SUM(C280:C280)</f>
        <v>0</v>
      </c>
      <c r="D279" s="67"/>
      <c r="E279" s="68">
        <f t="shared" si="8"/>
        <v>0</v>
      </c>
    </row>
    <row r="280" spans="1:5" ht="18" customHeight="1">
      <c r="A280" s="40" t="s">
        <v>194</v>
      </c>
      <c r="B280" s="41"/>
      <c r="C280" s="41"/>
      <c r="D280" s="67"/>
      <c r="E280" s="68">
        <f t="shared" si="8"/>
        <v>0</v>
      </c>
    </row>
    <row r="281" spans="1:5" ht="18" customHeight="1">
      <c r="A281" s="63" t="s">
        <v>771</v>
      </c>
      <c r="B281" s="41">
        <f>B282</f>
        <v>48</v>
      </c>
      <c r="C281" s="41">
        <f>C282</f>
        <v>66</v>
      </c>
      <c r="D281" s="67">
        <f t="shared" si="9"/>
        <v>-0.2727272727272727</v>
      </c>
      <c r="E281" s="68">
        <f t="shared" si="8"/>
        <v>-18</v>
      </c>
    </row>
    <row r="282" spans="1:5" ht="18" customHeight="1">
      <c r="A282" s="63" t="s">
        <v>772</v>
      </c>
      <c r="B282" s="41">
        <v>48</v>
      </c>
      <c r="C282" s="41">
        <v>66</v>
      </c>
      <c r="D282" s="67">
        <f t="shared" si="9"/>
        <v>-0.2727272727272727</v>
      </c>
      <c r="E282" s="68">
        <f t="shared" si="8"/>
        <v>-18</v>
      </c>
    </row>
    <row r="283" spans="1:5" ht="18" customHeight="1">
      <c r="A283" s="69" t="s">
        <v>773</v>
      </c>
      <c r="B283" s="41">
        <f>SUM(B284:B284)</f>
        <v>0</v>
      </c>
      <c r="C283" s="41">
        <f>SUM(C284:C284)</f>
        <v>0</v>
      </c>
      <c r="D283" s="67"/>
      <c r="E283" s="68">
        <f t="shared" si="8"/>
        <v>0</v>
      </c>
    </row>
    <row r="284" spans="1:5" ht="18" customHeight="1">
      <c r="A284" s="63" t="s">
        <v>774</v>
      </c>
      <c r="B284" s="41"/>
      <c r="C284" s="41"/>
      <c r="D284" s="67"/>
      <c r="E284" s="68">
        <f t="shared" si="8"/>
        <v>0</v>
      </c>
    </row>
    <row r="285" spans="1:5" ht="18" customHeight="1">
      <c r="A285" s="40" t="s">
        <v>413</v>
      </c>
      <c r="B285" s="41">
        <f>SUM(B286,B289,B294,B297,B292,B299)</f>
        <v>1633</v>
      </c>
      <c r="C285" s="41">
        <f>SUM(C286,C289,C294,C297,C292,C299)</f>
        <v>1696</v>
      </c>
      <c r="D285" s="67">
        <f t="shared" si="9"/>
        <v>-0.03714622641509434</v>
      </c>
      <c r="E285" s="68">
        <f t="shared" si="8"/>
        <v>-63</v>
      </c>
    </row>
    <row r="286" spans="1:5" ht="18" customHeight="1">
      <c r="A286" s="69" t="s">
        <v>563</v>
      </c>
      <c r="B286" s="41">
        <f>SUM(B287:B288)</f>
        <v>423</v>
      </c>
      <c r="C286" s="41">
        <f>SUM(C287:C288)</f>
        <v>549</v>
      </c>
      <c r="D286" s="67">
        <f t="shared" si="9"/>
        <v>-0.22950819672131148</v>
      </c>
      <c r="E286" s="68">
        <f t="shared" si="8"/>
        <v>-126</v>
      </c>
    </row>
    <row r="287" spans="1:5" ht="18" customHeight="1">
      <c r="A287" s="40" t="s">
        <v>14</v>
      </c>
      <c r="B287" s="41">
        <v>413</v>
      </c>
      <c r="C287" s="41">
        <v>423</v>
      </c>
      <c r="D287" s="67">
        <f t="shared" si="9"/>
        <v>-0.02364066193853428</v>
      </c>
      <c r="E287" s="68">
        <f t="shared" si="8"/>
        <v>-10</v>
      </c>
    </row>
    <row r="288" spans="1:5" ht="18" customHeight="1">
      <c r="A288" s="40" t="s">
        <v>15</v>
      </c>
      <c r="B288" s="41">
        <v>10</v>
      </c>
      <c r="C288" s="41">
        <v>126</v>
      </c>
      <c r="D288" s="67">
        <f t="shared" si="9"/>
        <v>-0.9206349206349206</v>
      </c>
      <c r="E288" s="68">
        <f t="shared" si="8"/>
        <v>-116</v>
      </c>
    </row>
    <row r="289" spans="1:5" ht="18" customHeight="1">
      <c r="A289" s="69" t="s">
        <v>564</v>
      </c>
      <c r="B289" s="41">
        <f>SUM(B290:B291)</f>
        <v>1147</v>
      </c>
      <c r="C289" s="41">
        <f>SUM(C290:C291)</f>
        <v>1147</v>
      </c>
      <c r="D289" s="67">
        <f t="shared" si="9"/>
        <v>0</v>
      </c>
      <c r="E289" s="68">
        <f t="shared" si="8"/>
        <v>0</v>
      </c>
    </row>
    <row r="290" spans="1:5" ht="18" customHeight="1">
      <c r="A290" s="40" t="s">
        <v>209</v>
      </c>
      <c r="B290" s="41">
        <v>687</v>
      </c>
      <c r="C290" s="41">
        <v>687</v>
      </c>
      <c r="D290" s="67">
        <f t="shared" si="9"/>
        <v>0</v>
      </c>
      <c r="E290" s="68">
        <f t="shared" si="8"/>
        <v>0</v>
      </c>
    </row>
    <row r="291" spans="1:5" ht="18" customHeight="1">
      <c r="A291" s="40" t="s">
        <v>210</v>
      </c>
      <c r="B291" s="41">
        <v>460</v>
      </c>
      <c r="C291" s="41">
        <v>460</v>
      </c>
      <c r="D291" s="67">
        <f t="shared" si="9"/>
        <v>0</v>
      </c>
      <c r="E291" s="68">
        <f t="shared" si="8"/>
        <v>0</v>
      </c>
    </row>
    <row r="292" spans="1:5" ht="18" customHeight="1">
      <c r="A292" s="63" t="s">
        <v>935</v>
      </c>
      <c r="B292" s="41">
        <f>SUM(B293)</f>
        <v>23</v>
      </c>
      <c r="C292" s="41">
        <f>SUM(C293)</f>
        <v>0</v>
      </c>
      <c r="D292" s="67"/>
      <c r="E292" s="68">
        <f t="shared" si="8"/>
        <v>23</v>
      </c>
    </row>
    <row r="293" spans="1:5" ht="18" customHeight="1">
      <c r="A293" s="63" t="s">
        <v>936</v>
      </c>
      <c r="B293" s="41">
        <v>23</v>
      </c>
      <c r="C293" s="41"/>
      <c r="D293" s="67"/>
      <c r="E293" s="68">
        <f t="shared" si="8"/>
        <v>23</v>
      </c>
    </row>
    <row r="294" spans="1:5" ht="18" customHeight="1">
      <c r="A294" s="69" t="s">
        <v>565</v>
      </c>
      <c r="B294" s="41">
        <f>SUM(B295:B296)</f>
        <v>0</v>
      </c>
      <c r="C294" s="41">
        <f>SUM(C295:C296)</f>
        <v>0</v>
      </c>
      <c r="D294" s="67"/>
      <c r="E294" s="68">
        <f t="shared" si="8"/>
        <v>0</v>
      </c>
    </row>
    <row r="295" spans="1:5" ht="18" customHeight="1">
      <c r="A295" s="40" t="s">
        <v>215</v>
      </c>
      <c r="B295" s="41"/>
      <c r="C295" s="41"/>
      <c r="D295" s="67"/>
      <c r="E295" s="68">
        <f t="shared" si="8"/>
        <v>0</v>
      </c>
    </row>
    <row r="296" spans="1:5" ht="18" customHeight="1">
      <c r="A296" s="63" t="s">
        <v>775</v>
      </c>
      <c r="B296" s="41"/>
      <c r="C296" s="41"/>
      <c r="D296" s="67"/>
      <c r="E296" s="68">
        <f t="shared" si="8"/>
        <v>0</v>
      </c>
    </row>
    <row r="297" spans="1:5" ht="18" customHeight="1">
      <c r="A297" s="69" t="s">
        <v>566</v>
      </c>
      <c r="B297" s="41">
        <f>SUM(B298:B298)</f>
        <v>0</v>
      </c>
      <c r="C297" s="41">
        <f>SUM(C298:C298)</f>
        <v>0</v>
      </c>
      <c r="D297" s="67"/>
      <c r="E297" s="68">
        <f t="shared" si="8"/>
        <v>0</v>
      </c>
    </row>
    <row r="298" spans="1:5" ht="18" customHeight="1">
      <c r="A298" s="40" t="s">
        <v>414</v>
      </c>
      <c r="B298" s="41"/>
      <c r="C298" s="41"/>
      <c r="D298" s="67"/>
      <c r="E298" s="68">
        <f t="shared" si="8"/>
        <v>0</v>
      </c>
    </row>
    <row r="299" spans="1:5" ht="18" customHeight="1">
      <c r="A299" s="63" t="s">
        <v>941</v>
      </c>
      <c r="B299" s="41">
        <f>SUM(B300:B301)</f>
        <v>40</v>
      </c>
      <c r="C299" s="41">
        <f>SUM(C300:C301)</f>
        <v>0</v>
      </c>
      <c r="D299" s="67"/>
      <c r="E299" s="68">
        <f t="shared" si="8"/>
        <v>40</v>
      </c>
    </row>
    <row r="300" spans="1:5" ht="18" customHeight="1">
      <c r="A300" s="63" t="s">
        <v>922</v>
      </c>
      <c r="B300" s="41">
        <v>30</v>
      </c>
      <c r="C300" s="41"/>
      <c r="D300" s="67"/>
      <c r="E300" s="68">
        <f t="shared" si="8"/>
        <v>30</v>
      </c>
    </row>
    <row r="301" spans="1:5" ht="18" customHeight="1">
      <c r="A301" s="63" t="s">
        <v>942</v>
      </c>
      <c r="B301" s="41">
        <v>10</v>
      </c>
      <c r="C301" s="41"/>
      <c r="D301" s="67"/>
      <c r="E301" s="68">
        <f t="shared" si="8"/>
        <v>10</v>
      </c>
    </row>
    <row r="302" spans="1:5" ht="18" customHeight="1">
      <c r="A302" s="40" t="s">
        <v>415</v>
      </c>
      <c r="B302" s="41">
        <f>SUM(B303,B308,B310,B312,B314,B316)</f>
        <v>3758</v>
      </c>
      <c r="C302" s="41">
        <f>SUM(C303,C308,C310,C312,C314,C316)</f>
        <v>3849</v>
      </c>
      <c r="D302" s="67">
        <f t="shared" si="9"/>
        <v>-0.02364250454663549</v>
      </c>
      <c r="E302" s="68">
        <f t="shared" si="8"/>
        <v>-91</v>
      </c>
    </row>
    <row r="303" spans="1:5" ht="18" customHeight="1">
      <c r="A303" s="69" t="s">
        <v>567</v>
      </c>
      <c r="B303" s="41">
        <f>SUM(B304:B307)</f>
        <v>447</v>
      </c>
      <c r="C303" s="41">
        <f>SUM(C304:C307)</f>
        <v>451</v>
      </c>
      <c r="D303" s="67">
        <f t="shared" si="9"/>
        <v>-0.008869179600886918</v>
      </c>
      <c r="E303" s="68">
        <f t="shared" si="8"/>
        <v>-4</v>
      </c>
    </row>
    <row r="304" spans="1:5" ht="18" customHeight="1">
      <c r="A304" s="40" t="s">
        <v>14</v>
      </c>
      <c r="B304" s="41">
        <v>98</v>
      </c>
      <c r="C304" s="41">
        <v>86</v>
      </c>
      <c r="D304" s="67">
        <f t="shared" si="9"/>
        <v>0.13953488372093023</v>
      </c>
      <c r="E304" s="68">
        <f t="shared" si="8"/>
        <v>12</v>
      </c>
    </row>
    <row r="305" spans="1:5" ht="18" customHeight="1">
      <c r="A305" s="40" t="s">
        <v>15</v>
      </c>
      <c r="B305" s="41">
        <v>8</v>
      </c>
      <c r="C305" s="41">
        <v>24</v>
      </c>
      <c r="D305" s="67">
        <f t="shared" si="9"/>
        <v>-0.6666666666666666</v>
      </c>
      <c r="E305" s="68">
        <f t="shared" si="8"/>
        <v>-16</v>
      </c>
    </row>
    <row r="306" spans="1:5" ht="18" customHeight="1">
      <c r="A306" s="40" t="s">
        <v>223</v>
      </c>
      <c r="B306" s="41">
        <v>318</v>
      </c>
      <c r="C306" s="41">
        <v>92</v>
      </c>
      <c r="D306" s="67">
        <f t="shared" si="9"/>
        <v>2.4565217391304346</v>
      </c>
      <c r="E306" s="68">
        <f t="shared" si="8"/>
        <v>226</v>
      </c>
    </row>
    <row r="307" spans="1:5" ht="18" customHeight="1">
      <c r="A307" s="40" t="s">
        <v>225</v>
      </c>
      <c r="B307" s="41">
        <v>23</v>
      </c>
      <c r="C307" s="41">
        <v>249</v>
      </c>
      <c r="D307" s="67">
        <f t="shared" si="9"/>
        <v>-0.9076305220883534</v>
      </c>
      <c r="E307" s="68">
        <f t="shared" si="8"/>
        <v>-226</v>
      </c>
    </row>
    <row r="308" spans="1:5" ht="18" customHeight="1">
      <c r="A308" s="69" t="s">
        <v>568</v>
      </c>
      <c r="B308" s="41">
        <f>SUM(B309:B309)</f>
        <v>254</v>
      </c>
      <c r="C308" s="41">
        <f>SUM(C309:C309)</f>
        <v>283</v>
      </c>
      <c r="D308" s="67">
        <f t="shared" si="9"/>
        <v>-0.10247349823321555</v>
      </c>
      <c r="E308" s="68">
        <f t="shared" si="8"/>
        <v>-29</v>
      </c>
    </row>
    <row r="309" spans="1:5" ht="18" customHeight="1">
      <c r="A309" s="40" t="s">
        <v>416</v>
      </c>
      <c r="B309" s="41">
        <v>254</v>
      </c>
      <c r="C309" s="41">
        <v>283</v>
      </c>
      <c r="D309" s="67">
        <f t="shared" si="9"/>
        <v>-0.10247349823321555</v>
      </c>
      <c r="E309" s="68">
        <f t="shared" si="8"/>
        <v>-29</v>
      </c>
    </row>
    <row r="310" spans="1:5" ht="18" customHeight="1">
      <c r="A310" s="69" t="s">
        <v>569</v>
      </c>
      <c r="B310" s="41">
        <f>SUM(B311:B311)</f>
        <v>61</v>
      </c>
      <c r="C310" s="41">
        <f>SUM(C311:C311)</f>
        <v>108</v>
      </c>
      <c r="D310" s="67">
        <f t="shared" si="9"/>
        <v>-0.4351851851851852</v>
      </c>
      <c r="E310" s="68">
        <f t="shared" si="8"/>
        <v>-47</v>
      </c>
    </row>
    <row r="311" spans="1:5" ht="18" customHeight="1">
      <c r="A311" s="40" t="s">
        <v>229</v>
      </c>
      <c r="B311" s="41">
        <v>61</v>
      </c>
      <c r="C311" s="41">
        <v>108</v>
      </c>
      <c r="D311" s="67">
        <f t="shared" si="9"/>
        <v>-0.4351851851851852</v>
      </c>
      <c r="E311" s="68">
        <f t="shared" si="8"/>
        <v>-47</v>
      </c>
    </row>
    <row r="312" spans="1:5" ht="18" customHeight="1">
      <c r="A312" s="69" t="s">
        <v>570</v>
      </c>
      <c r="B312" s="41">
        <f>SUM(B313:B313)</f>
        <v>1741</v>
      </c>
      <c r="C312" s="41">
        <f>SUM(C313:C313)</f>
        <v>1754</v>
      </c>
      <c r="D312" s="67">
        <f t="shared" si="9"/>
        <v>-0.007411630558722919</v>
      </c>
      <c r="E312" s="68">
        <f t="shared" si="8"/>
        <v>-13</v>
      </c>
    </row>
    <row r="313" spans="1:5" ht="18" customHeight="1">
      <c r="A313" s="40" t="s">
        <v>417</v>
      </c>
      <c r="B313" s="41">
        <v>1741</v>
      </c>
      <c r="C313" s="41">
        <v>1754</v>
      </c>
      <c r="D313" s="67">
        <f t="shared" si="9"/>
        <v>-0.007411630558722919</v>
      </c>
      <c r="E313" s="68">
        <f t="shared" si="8"/>
        <v>-13</v>
      </c>
    </row>
    <row r="314" spans="1:5" ht="18" customHeight="1">
      <c r="A314" s="69" t="s">
        <v>571</v>
      </c>
      <c r="B314" s="41">
        <f>SUM(B315:B315)</f>
        <v>96</v>
      </c>
      <c r="C314" s="41">
        <f>SUM(C315:C315)</f>
        <v>94</v>
      </c>
      <c r="D314" s="67">
        <f t="shared" si="9"/>
        <v>0.02127659574468085</v>
      </c>
      <c r="E314" s="68">
        <f t="shared" si="8"/>
        <v>2</v>
      </c>
    </row>
    <row r="315" spans="1:5" ht="18" customHeight="1">
      <c r="A315" s="40" t="s">
        <v>418</v>
      </c>
      <c r="B315" s="41">
        <v>96</v>
      </c>
      <c r="C315" s="41">
        <v>94</v>
      </c>
      <c r="D315" s="67">
        <f t="shared" si="9"/>
        <v>0.02127659574468085</v>
      </c>
      <c r="E315" s="68">
        <f t="shared" si="8"/>
        <v>2</v>
      </c>
    </row>
    <row r="316" spans="1:5" ht="18" customHeight="1">
      <c r="A316" s="69" t="s">
        <v>572</v>
      </c>
      <c r="B316" s="41">
        <f>SUM(B317:B317)</f>
        <v>1159</v>
      </c>
      <c r="C316" s="41">
        <f>SUM(C317:C317)</f>
        <v>1159</v>
      </c>
      <c r="D316" s="67">
        <f t="shared" si="9"/>
        <v>0</v>
      </c>
      <c r="E316" s="68">
        <f t="shared" si="8"/>
        <v>0</v>
      </c>
    </row>
    <row r="317" spans="1:5" ht="18" customHeight="1">
      <c r="A317" s="40" t="s">
        <v>419</v>
      </c>
      <c r="B317" s="41">
        <v>1159</v>
      </c>
      <c r="C317" s="41">
        <v>1159</v>
      </c>
      <c r="D317" s="67">
        <f t="shared" si="9"/>
        <v>0</v>
      </c>
      <c r="E317" s="68">
        <f t="shared" si="8"/>
        <v>0</v>
      </c>
    </row>
    <row r="318" spans="1:5" ht="18" customHeight="1">
      <c r="A318" s="63" t="s">
        <v>782</v>
      </c>
      <c r="B318" s="41">
        <f>SUM(B319,B335,B349,B361,B365,B371,B369)</f>
        <v>6620</v>
      </c>
      <c r="C318" s="41">
        <f>SUM(C319,C335,C349,C361,C365,C371,C369)</f>
        <v>12838</v>
      </c>
      <c r="D318" s="67">
        <f t="shared" si="9"/>
        <v>-0.48434335566287584</v>
      </c>
      <c r="E318" s="68">
        <f t="shared" si="8"/>
        <v>-6218</v>
      </c>
    </row>
    <row r="319" spans="1:5" ht="18" customHeight="1">
      <c r="A319" s="69" t="s">
        <v>957</v>
      </c>
      <c r="B319" s="41">
        <f>SUM(B320:B334)</f>
        <v>1805</v>
      </c>
      <c r="C319" s="41">
        <f>SUM(C320:C334)</f>
        <v>2951</v>
      </c>
      <c r="D319" s="67">
        <f t="shared" si="9"/>
        <v>-0.3883429345984412</v>
      </c>
      <c r="E319" s="68">
        <f t="shared" si="8"/>
        <v>-1146</v>
      </c>
    </row>
    <row r="320" spans="1:5" ht="18" customHeight="1">
      <c r="A320" s="40" t="s">
        <v>14</v>
      </c>
      <c r="B320" s="41">
        <v>164</v>
      </c>
      <c r="C320" s="41">
        <v>134</v>
      </c>
      <c r="D320" s="67">
        <f t="shared" si="9"/>
        <v>0.22388059701492538</v>
      </c>
      <c r="E320" s="68">
        <f t="shared" si="8"/>
        <v>30</v>
      </c>
    </row>
    <row r="321" spans="1:5" ht="18" customHeight="1">
      <c r="A321" s="40" t="s">
        <v>15</v>
      </c>
      <c r="B321" s="41">
        <v>42</v>
      </c>
      <c r="C321" s="41">
        <v>35</v>
      </c>
      <c r="D321" s="67">
        <f t="shared" si="9"/>
        <v>0.2</v>
      </c>
      <c r="E321" s="68">
        <f t="shared" si="8"/>
        <v>7</v>
      </c>
    </row>
    <row r="322" spans="1:5" ht="18" customHeight="1">
      <c r="A322" s="40" t="s">
        <v>30</v>
      </c>
      <c r="B322" s="41">
        <v>1219</v>
      </c>
      <c r="C322" s="41">
        <v>2396</v>
      </c>
      <c r="D322" s="67">
        <f t="shared" si="9"/>
        <v>-0.4912353923205342</v>
      </c>
      <c r="E322" s="68">
        <f t="shared" si="8"/>
        <v>-1177</v>
      </c>
    </row>
    <row r="323" spans="1:5" ht="18" customHeight="1">
      <c r="A323" s="63" t="s">
        <v>618</v>
      </c>
      <c r="B323" s="41"/>
      <c r="C323" s="41"/>
      <c r="D323" s="67"/>
      <c r="E323" s="68">
        <f t="shared" si="8"/>
        <v>0</v>
      </c>
    </row>
    <row r="324" spans="1:5" ht="18" customHeight="1">
      <c r="A324" s="40" t="s">
        <v>239</v>
      </c>
      <c r="B324" s="41"/>
      <c r="C324" s="41"/>
      <c r="D324" s="67"/>
      <c r="E324" s="68">
        <f t="shared" si="8"/>
        <v>0</v>
      </c>
    </row>
    <row r="325" spans="1:5" ht="18" customHeight="1">
      <c r="A325" s="40" t="s">
        <v>241</v>
      </c>
      <c r="B325" s="41">
        <v>48</v>
      </c>
      <c r="C325" s="41">
        <v>32</v>
      </c>
      <c r="D325" s="67">
        <f aca="true" t="shared" si="10" ref="D325:D388">(B325-C325)/C325</f>
        <v>0.5</v>
      </c>
      <c r="E325" s="68">
        <f aca="true" t="shared" si="11" ref="E325:E388">B325-C325</f>
        <v>16</v>
      </c>
    </row>
    <row r="326" spans="1:5" ht="18" customHeight="1">
      <c r="A326" s="63" t="s">
        <v>619</v>
      </c>
      <c r="B326" s="41"/>
      <c r="C326" s="41"/>
      <c r="D326" s="67"/>
      <c r="E326" s="68">
        <f t="shared" si="11"/>
        <v>0</v>
      </c>
    </row>
    <row r="327" spans="1:5" ht="18" customHeight="1">
      <c r="A327" s="63" t="s">
        <v>620</v>
      </c>
      <c r="B327" s="41"/>
      <c r="C327" s="41"/>
      <c r="D327" s="67"/>
      <c r="E327" s="68">
        <f t="shared" si="11"/>
        <v>0</v>
      </c>
    </row>
    <row r="328" spans="1:5" ht="18" customHeight="1">
      <c r="A328" s="63" t="s">
        <v>621</v>
      </c>
      <c r="B328" s="41"/>
      <c r="C328" s="41"/>
      <c r="D328" s="67"/>
      <c r="E328" s="68">
        <f t="shared" si="11"/>
        <v>0</v>
      </c>
    </row>
    <row r="329" spans="1:5" ht="18" customHeight="1">
      <c r="A329" s="40" t="s">
        <v>244</v>
      </c>
      <c r="B329" s="41"/>
      <c r="C329" s="41"/>
      <c r="D329" s="67"/>
      <c r="E329" s="68">
        <f t="shared" si="11"/>
        <v>0</v>
      </c>
    </row>
    <row r="330" spans="1:5" ht="18" customHeight="1">
      <c r="A330" s="63" t="s">
        <v>943</v>
      </c>
      <c r="B330" s="41">
        <v>180</v>
      </c>
      <c r="C330" s="41"/>
      <c r="D330" s="67"/>
      <c r="E330" s="68">
        <f t="shared" si="11"/>
        <v>180</v>
      </c>
    </row>
    <row r="331" spans="1:5" ht="18" customHeight="1">
      <c r="A331" s="63" t="s">
        <v>622</v>
      </c>
      <c r="B331" s="41"/>
      <c r="C331" s="41"/>
      <c r="D331" s="67"/>
      <c r="E331" s="68">
        <f t="shared" si="11"/>
        <v>0</v>
      </c>
    </row>
    <row r="332" spans="1:5" ht="18" customHeight="1">
      <c r="A332" s="40" t="s">
        <v>247</v>
      </c>
      <c r="B332" s="41">
        <v>84</v>
      </c>
      <c r="C332" s="41">
        <v>84</v>
      </c>
      <c r="D332" s="67">
        <f t="shared" si="10"/>
        <v>0</v>
      </c>
      <c r="E332" s="68">
        <f t="shared" si="11"/>
        <v>0</v>
      </c>
    </row>
    <row r="333" spans="1:5" ht="18" customHeight="1">
      <c r="A333" s="63" t="s">
        <v>944</v>
      </c>
      <c r="B333" s="41"/>
      <c r="C333" s="41">
        <v>260</v>
      </c>
      <c r="D333" s="67">
        <f t="shared" si="10"/>
        <v>-1</v>
      </c>
      <c r="E333" s="68">
        <f t="shared" si="11"/>
        <v>-260</v>
      </c>
    </row>
    <row r="334" spans="1:5" ht="18" customHeight="1">
      <c r="A334" s="63" t="s">
        <v>958</v>
      </c>
      <c r="B334" s="41">
        <v>68</v>
      </c>
      <c r="C334" s="41">
        <v>10</v>
      </c>
      <c r="D334" s="67">
        <f t="shared" si="10"/>
        <v>5.8</v>
      </c>
      <c r="E334" s="68">
        <f t="shared" si="11"/>
        <v>58</v>
      </c>
    </row>
    <row r="335" spans="1:5" ht="18" customHeight="1">
      <c r="A335" s="69" t="s">
        <v>776</v>
      </c>
      <c r="B335" s="41">
        <f>SUM(B336:B348)</f>
        <v>779</v>
      </c>
      <c r="C335" s="41">
        <f>SUM(C336:C348)</f>
        <v>836</v>
      </c>
      <c r="D335" s="67">
        <f t="shared" si="10"/>
        <v>-0.06818181818181818</v>
      </c>
      <c r="E335" s="68">
        <f t="shared" si="11"/>
        <v>-57</v>
      </c>
    </row>
    <row r="336" spans="1:5" ht="18" customHeight="1">
      <c r="A336" s="40" t="s">
        <v>14</v>
      </c>
      <c r="B336" s="41">
        <v>78</v>
      </c>
      <c r="C336" s="41">
        <v>78</v>
      </c>
      <c r="D336" s="67">
        <f t="shared" si="10"/>
        <v>0</v>
      </c>
      <c r="E336" s="68">
        <f t="shared" si="11"/>
        <v>0</v>
      </c>
    </row>
    <row r="337" spans="1:5" ht="18" customHeight="1">
      <c r="A337" s="40" t="s">
        <v>15</v>
      </c>
      <c r="B337" s="41">
        <v>32</v>
      </c>
      <c r="C337" s="41">
        <v>17</v>
      </c>
      <c r="D337" s="67">
        <f t="shared" si="10"/>
        <v>0.8823529411764706</v>
      </c>
      <c r="E337" s="68">
        <f t="shared" si="11"/>
        <v>15</v>
      </c>
    </row>
    <row r="338" spans="1:5" ht="18" customHeight="1">
      <c r="A338" s="63" t="s">
        <v>777</v>
      </c>
      <c r="B338" s="41">
        <v>524</v>
      </c>
      <c r="C338" s="41">
        <v>592</v>
      </c>
      <c r="D338" s="67">
        <f t="shared" si="10"/>
        <v>-0.11486486486486487</v>
      </c>
      <c r="E338" s="68">
        <f t="shared" si="11"/>
        <v>-68</v>
      </c>
    </row>
    <row r="339" spans="1:5" ht="18" customHeight="1">
      <c r="A339" s="63" t="s">
        <v>624</v>
      </c>
      <c r="B339" s="41"/>
      <c r="C339" s="41"/>
      <c r="D339" s="67"/>
      <c r="E339" s="68">
        <f t="shared" si="11"/>
        <v>0</v>
      </c>
    </row>
    <row r="340" spans="1:5" ht="18" customHeight="1">
      <c r="A340" s="40" t="s">
        <v>250</v>
      </c>
      <c r="B340" s="41"/>
      <c r="C340" s="41"/>
      <c r="D340" s="67"/>
      <c r="E340" s="68">
        <f t="shared" si="11"/>
        <v>0</v>
      </c>
    </row>
    <row r="341" spans="1:5" ht="18" customHeight="1">
      <c r="A341" s="63" t="s">
        <v>625</v>
      </c>
      <c r="B341" s="41"/>
      <c r="C341" s="41"/>
      <c r="D341" s="67"/>
      <c r="E341" s="68">
        <f t="shared" si="11"/>
        <v>0</v>
      </c>
    </row>
    <row r="342" spans="1:5" ht="18" customHeight="1">
      <c r="A342" s="40" t="s">
        <v>420</v>
      </c>
      <c r="B342" s="41"/>
      <c r="C342" s="41"/>
      <c r="D342" s="67"/>
      <c r="E342" s="68">
        <f t="shared" si="11"/>
        <v>0</v>
      </c>
    </row>
    <row r="343" spans="1:5" ht="18" customHeight="1">
      <c r="A343" s="40" t="s">
        <v>252</v>
      </c>
      <c r="B343" s="41"/>
      <c r="C343" s="41"/>
      <c r="D343" s="67"/>
      <c r="E343" s="68">
        <f t="shared" si="11"/>
        <v>0</v>
      </c>
    </row>
    <row r="344" spans="1:5" ht="18" customHeight="1">
      <c r="A344" s="63" t="s">
        <v>626</v>
      </c>
      <c r="B344" s="41"/>
      <c r="C344" s="41"/>
      <c r="D344" s="67"/>
      <c r="E344" s="68">
        <f t="shared" si="11"/>
        <v>0</v>
      </c>
    </row>
    <row r="345" spans="1:5" ht="18" customHeight="1">
      <c r="A345" s="40" t="s">
        <v>253</v>
      </c>
      <c r="B345" s="41"/>
      <c r="C345" s="41"/>
      <c r="D345" s="67"/>
      <c r="E345" s="68">
        <f t="shared" si="11"/>
        <v>0</v>
      </c>
    </row>
    <row r="346" spans="1:5" ht="18" customHeight="1">
      <c r="A346" s="63" t="s">
        <v>627</v>
      </c>
      <c r="B346" s="41"/>
      <c r="C346" s="41"/>
      <c r="D346" s="67"/>
      <c r="E346" s="68">
        <f t="shared" si="11"/>
        <v>0</v>
      </c>
    </row>
    <row r="347" spans="1:5" ht="18" customHeight="1">
      <c r="A347" s="63" t="s">
        <v>946</v>
      </c>
      <c r="B347" s="41">
        <v>12</v>
      </c>
      <c r="C347" s="41">
        <v>12</v>
      </c>
      <c r="D347" s="67">
        <f t="shared" si="10"/>
        <v>0</v>
      </c>
      <c r="E347" s="68">
        <f t="shared" si="11"/>
        <v>0</v>
      </c>
    </row>
    <row r="348" spans="1:5" ht="18" customHeight="1">
      <c r="A348" s="63" t="s">
        <v>778</v>
      </c>
      <c r="B348" s="41">
        <v>133</v>
      </c>
      <c r="C348" s="41">
        <v>137</v>
      </c>
      <c r="D348" s="67">
        <f t="shared" si="10"/>
        <v>-0.029197080291970802</v>
      </c>
      <c r="E348" s="68">
        <f t="shared" si="11"/>
        <v>-4</v>
      </c>
    </row>
    <row r="349" spans="1:5" ht="18" customHeight="1">
      <c r="A349" s="69" t="s">
        <v>574</v>
      </c>
      <c r="B349" s="41">
        <f>SUM(B350:B360)</f>
        <v>502</v>
      </c>
      <c r="C349" s="41">
        <f>SUM(C350:C360)</f>
        <v>1092</v>
      </c>
      <c r="D349" s="67">
        <f t="shared" si="10"/>
        <v>-0.5402930402930403</v>
      </c>
      <c r="E349" s="68">
        <f t="shared" si="11"/>
        <v>-590</v>
      </c>
    </row>
    <row r="350" spans="1:5" ht="18" customHeight="1">
      <c r="A350" s="40" t="s">
        <v>14</v>
      </c>
      <c r="B350" s="41">
        <v>135</v>
      </c>
      <c r="C350" s="41">
        <v>170</v>
      </c>
      <c r="D350" s="67">
        <f t="shared" si="10"/>
        <v>-0.20588235294117646</v>
      </c>
      <c r="E350" s="68">
        <f t="shared" si="11"/>
        <v>-35</v>
      </c>
    </row>
    <row r="351" spans="1:5" ht="18" customHeight="1">
      <c r="A351" s="63" t="s">
        <v>595</v>
      </c>
      <c r="B351" s="41">
        <v>10</v>
      </c>
      <c r="C351" s="41">
        <v>10</v>
      </c>
      <c r="D351" s="67">
        <f t="shared" si="10"/>
        <v>0</v>
      </c>
      <c r="E351" s="68">
        <f t="shared" si="11"/>
        <v>0</v>
      </c>
    </row>
    <row r="352" spans="1:5" ht="18" customHeight="1">
      <c r="A352" s="40" t="s">
        <v>258</v>
      </c>
      <c r="B352" s="41"/>
      <c r="C352" s="41"/>
      <c r="D352" s="67"/>
      <c r="E352" s="68">
        <f t="shared" si="11"/>
        <v>0</v>
      </c>
    </row>
    <row r="353" spans="1:5" ht="18" customHeight="1">
      <c r="A353" s="40" t="s">
        <v>259</v>
      </c>
      <c r="B353" s="41">
        <v>96</v>
      </c>
      <c r="C353" s="41">
        <v>102</v>
      </c>
      <c r="D353" s="67">
        <f t="shared" si="10"/>
        <v>-0.058823529411764705</v>
      </c>
      <c r="E353" s="68">
        <f t="shared" si="11"/>
        <v>-6</v>
      </c>
    </row>
    <row r="354" spans="1:5" ht="18" customHeight="1">
      <c r="A354" s="40" t="s">
        <v>261</v>
      </c>
      <c r="B354" s="41"/>
      <c r="C354" s="41"/>
      <c r="D354" s="67"/>
      <c r="E354" s="68">
        <f t="shared" si="11"/>
        <v>0</v>
      </c>
    </row>
    <row r="355" spans="1:5" ht="18" customHeight="1">
      <c r="A355" s="40" t="s">
        <v>263</v>
      </c>
      <c r="B355" s="41"/>
      <c r="C355" s="41">
        <v>300</v>
      </c>
      <c r="D355" s="67">
        <f t="shared" si="10"/>
        <v>-1</v>
      </c>
      <c r="E355" s="68">
        <f t="shared" si="11"/>
        <v>-300</v>
      </c>
    </row>
    <row r="356" spans="1:5" ht="18" customHeight="1">
      <c r="A356" s="63" t="s">
        <v>628</v>
      </c>
      <c r="B356" s="41"/>
      <c r="C356" s="41"/>
      <c r="D356" s="67"/>
      <c r="E356" s="68">
        <f t="shared" si="11"/>
        <v>0</v>
      </c>
    </row>
    <row r="357" spans="1:5" ht="18" customHeight="1">
      <c r="A357" s="63" t="s">
        <v>629</v>
      </c>
      <c r="B357" s="41"/>
      <c r="C357" s="41"/>
      <c r="D357" s="67"/>
      <c r="E357" s="68">
        <f t="shared" si="11"/>
        <v>0</v>
      </c>
    </row>
    <row r="358" spans="1:5" ht="18" customHeight="1">
      <c r="A358" s="40" t="s">
        <v>264</v>
      </c>
      <c r="B358" s="41"/>
      <c r="C358" s="41"/>
      <c r="D358" s="67"/>
      <c r="E358" s="68">
        <f t="shared" si="11"/>
        <v>0</v>
      </c>
    </row>
    <row r="359" spans="1:5" ht="18" customHeight="1">
      <c r="A359" s="40" t="s">
        <v>266</v>
      </c>
      <c r="B359" s="41"/>
      <c r="C359" s="41"/>
      <c r="D359" s="67"/>
      <c r="E359" s="68">
        <f t="shared" si="11"/>
        <v>0</v>
      </c>
    </row>
    <row r="360" spans="1:5" ht="18" customHeight="1">
      <c r="A360" s="40" t="s">
        <v>267</v>
      </c>
      <c r="B360" s="41">
        <v>261</v>
      </c>
      <c r="C360" s="41">
        <v>510</v>
      </c>
      <c r="D360" s="67">
        <f t="shared" si="10"/>
        <v>-0.48823529411764705</v>
      </c>
      <c r="E360" s="68">
        <f t="shared" si="11"/>
        <v>-249</v>
      </c>
    </row>
    <row r="361" spans="1:5" ht="18" customHeight="1">
      <c r="A361" s="69" t="s">
        <v>575</v>
      </c>
      <c r="B361" s="41">
        <f>SUM(B362:B364)</f>
        <v>89</v>
      </c>
      <c r="C361" s="41">
        <f>SUM(C362:C364)</f>
        <v>5062</v>
      </c>
      <c r="D361" s="67">
        <f t="shared" si="10"/>
        <v>-0.9824180165942316</v>
      </c>
      <c r="E361" s="68">
        <f t="shared" si="11"/>
        <v>-4973</v>
      </c>
    </row>
    <row r="362" spans="1:5" ht="18" customHeight="1">
      <c r="A362" s="69" t="s">
        <v>779</v>
      </c>
      <c r="B362" s="41">
        <v>83</v>
      </c>
      <c r="C362" s="41">
        <v>3500</v>
      </c>
      <c r="D362" s="67">
        <f t="shared" si="10"/>
        <v>-0.9762857142857143</v>
      </c>
      <c r="E362" s="68">
        <f t="shared" si="11"/>
        <v>-3417</v>
      </c>
    </row>
    <row r="363" spans="1:5" ht="18" customHeight="1">
      <c r="A363" s="43" t="s">
        <v>630</v>
      </c>
      <c r="B363" s="41"/>
      <c r="C363" s="41"/>
      <c r="D363" s="67"/>
      <c r="E363" s="68">
        <f t="shared" si="11"/>
        <v>0</v>
      </c>
    </row>
    <row r="364" spans="1:5" ht="18" customHeight="1">
      <c r="A364" s="40" t="s">
        <v>271</v>
      </c>
      <c r="B364" s="41">
        <v>6</v>
      </c>
      <c r="C364" s="41">
        <v>1562</v>
      </c>
      <c r="D364" s="67">
        <f t="shared" si="10"/>
        <v>-0.9961587708066582</v>
      </c>
      <c r="E364" s="68">
        <f t="shared" si="11"/>
        <v>-1556</v>
      </c>
    </row>
    <row r="365" spans="1:5" ht="18" customHeight="1">
      <c r="A365" s="69" t="s">
        <v>576</v>
      </c>
      <c r="B365" s="41">
        <f>SUM(B366:B368)</f>
        <v>3445</v>
      </c>
      <c r="C365" s="41">
        <f>SUM(C366:C368)</f>
        <v>2847</v>
      </c>
      <c r="D365" s="67">
        <f t="shared" si="10"/>
        <v>0.2100456621004566</v>
      </c>
      <c r="E365" s="68">
        <f t="shared" si="11"/>
        <v>598</v>
      </c>
    </row>
    <row r="366" spans="1:5" ht="18" customHeight="1">
      <c r="A366" s="40" t="s">
        <v>277</v>
      </c>
      <c r="B366" s="41">
        <v>65</v>
      </c>
      <c r="C366" s="41">
        <v>65</v>
      </c>
      <c r="D366" s="67">
        <f t="shared" si="10"/>
        <v>0</v>
      </c>
      <c r="E366" s="68">
        <f t="shared" si="11"/>
        <v>0</v>
      </c>
    </row>
    <row r="367" spans="1:5" ht="18" customHeight="1">
      <c r="A367" s="40" t="s">
        <v>278</v>
      </c>
      <c r="B367" s="41">
        <v>2980</v>
      </c>
      <c r="C367" s="41">
        <v>2682</v>
      </c>
      <c r="D367" s="67">
        <f t="shared" si="10"/>
        <v>0.1111111111111111</v>
      </c>
      <c r="E367" s="68">
        <f t="shared" si="11"/>
        <v>298</v>
      </c>
    </row>
    <row r="368" spans="1:5" ht="18" customHeight="1">
      <c r="A368" s="63" t="s">
        <v>508</v>
      </c>
      <c r="B368" s="41">
        <v>400</v>
      </c>
      <c r="C368" s="41">
        <v>100</v>
      </c>
      <c r="D368" s="67">
        <f t="shared" si="10"/>
        <v>3</v>
      </c>
      <c r="E368" s="68">
        <f t="shared" si="11"/>
        <v>300</v>
      </c>
    </row>
    <row r="369" spans="1:5" ht="18" customHeight="1">
      <c r="A369" s="63" t="s">
        <v>781</v>
      </c>
      <c r="B369" s="41">
        <f>B370</f>
        <v>0</v>
      </c>
      <c r="C369" s="41">
        <f>C370</f>
        <v>0</v>
      </c>
      <c r="D369" s="67"/>
      <c r="E369" s="68">
        <f t="shared" si="11"/>
        <v>0</v>
      </c>
    </row>
    <row r="370" spans="1:5" ht="18" customHeight="1">
      <c r="A370" s="63" t="s">
        <v>780</v>
      </c>
      <c r="B370" s="41"/>
      <c r="C370" s="41"/>
      <c r="D370" s="67"/>
      <c r="E370" s="68">
        <f t="shared" si="11"/>
        <v>0</v>
      </c>
    </row>
    <row r="371" spans="1:5" ht="18" customHeight="1">
      <c r="A371" s="69" t="s">
        <v>577</v>
      </c>
      <c r="B371" s="41">
        <f>SUM(B372:B372)</f>
        <v>0</v>
      </c>
      <c r="C371" s="41">
        <f>SUM(C372:C372)</f>
        <v>50</v>
      </c>
      <c r="D371" s="67">
        <f t="shared" si="10"/>
        <v>-1</v>
      </c>
      <c r="E371" s="68">
        <f t="shared" si="11"/>
        <v>-50</v>
      </c>
    </row>
    <row r="372" spans="1:5" ht="18" customHeight="1">
      <c r="A372" s="40" t="s">
        <v>421</v>
      </c>
      <c r="B372" s="41"/>
      <c r="C372" s="41">
        <v>50</v>
      </c>
      <c r="D372" s="67">
        <f t="shared" si="10"/>
        <v>-1</v>
      </c>
      <c r="E372" s="68">
        <f t="shared" si="11"/>
        <v>-50</v>
      </c>
    </row>
    <row r="373" spans="1:5" ht="18" customHeight="1">
      <c r="A373" s="40" t="s">
        <v>422</v>
      </c>
      <c r="B373" s="41">
        <f>SUM(B374,B379,B383,B381)</f>
        <v>1871</v>
      </c>
      <c r="C373" s="41">
        <f>SUM(C374,C379,C383,C381)</f>
        <v>1334</v>
      </c>
      <c r="D373" s="67">
        <f t="shared" si="10"/>
        <v>0.4025487256371814</v>
      </c>
      <c r="E373" s="68">
        <f t="shared" si="11"/>
        <v>537</v>
      </c>
    </row>
    <row r="374" spans="1:5" ht="18" customHeight="1">
      <c r="A374" s="69" t="s">
        <v>578</v>
      </c>
      <c r="B374" s="41">
        <f>SUM(B375:B378)</f>
        <v>1371</v>
      </c>
      <c r="C374" s="41">
        <f>SUM(C375:C378)</f>
        <v>834</v>
      </c>
      <c r="D374" s="67">
        <f t="shared" si="10"/>
        <v>0.6438848920863309</v>
      </c>
      <c r="E374" s="68">
        <f t="shared" si="11"/>
        <v>537</v>
      </c>
    </row>
    <row r="375" spans="1:5" ht="18" customHeight="1">
      <c r="A375" s="40" t="s">
        <v>14</v>
      </c>
      <c r="B375" s="41">
        <v>120</v>
      </c>
      <c r="C375" s="41">
        <v>143</v>
      </c>
      <c r="D375" s="67">
        <f t="shared" si="10"/>
        <v>-0.16083916083916083</v>
      </c>
      <c r="E375" s="68">
        <f t="shared" si="11"/>
        <v>-23</v>
      </c>
    </row>
    <row r="376" spans="1:5" ht="18" customHeight="1">
      <c r="A376" s="63" t="s">
        <v>733</v>
      </c>
      <c r="B376" s="41">
        <v>732</v>
      </c>
      <c r="C376" s="41"/>
      <c r="D376" s="67"/>
      <c r="E376" s="68">
        <f t="shared" si="11"/>
        <v>732</v>
      </c>
    </row>
    <row r="377" spans="1:5" ht="18" customHeight="1">
      <c r="A377" s="40" t="s">
        <v>285</v>
      </c>
      <c r="B377" s="41">
        <v>29</v>
      </c>
      <c r="C377" s="41">
        <v>178</v>
      </c>
      <c r="D377" s="67">
        <f t="shared" si="10"/>
        <v>-0.8370786516853933</v>
      </c>
      <c r="E377" s="68">
        <f t="shared" si="11"/>
        <v>-149</v>
      </c>
    </row>
    <row r="378" spans="1:5" ht="18" customHeight="1">
      <c r="A378" s="40" t="s">
        <v>286</v>
      </c>
      <c r="B378" s="41">
        <v>490</v>
      </c>
      <c r="C378" s="41">
        <v>513</v>
      </c>
      <c r="D378" s="67">
        <f t="shared" si="10"/>
        <v>-0.04483430799220273</v>
      </c>
      <c r="E378" s="68">
        <f t="shared" si="11"/>
        <v>-23</v>
      </c>
    </row>
    <row r="379" spans="1:5" ht="18" customHeight="1">
      <c r="A379" s="69" t="s">
        <v>579</v>
      </c>
      <c r="B379" s="41">
        <f>SUM(B380:B380)</f>
        <v>500</v>
      </c>
      <c r="C379" s="41">
        <f>SUM(C380:C380)</f>
        <v>500</v>
      </c>
      <c r="D379" s="67">
        <f t="shared" si="10"/>
        <v>0</v>
      </c>
      <c r="E379" s="68">
        <f t="shared" si="11"/>
        <v>0</v>
      </c>
    </row>
    <row r="380" spans="1:5" ht="18" customHeight="1">
      <c r="A380" s="40" t="s">
        <v>288</v>
      </c>
      <c r="B380" s="41">
        <v>500</v>
      </c>
      <c r="C380" s="41">
        <v>500</v>
      </c>
      <c r="D380" s="67">
        <f t="shared" si="10"/>
        <v>0</v>
      </c>
      <c r="E380" s="68">
        <f t="shared" si="11"/>
        <v>0</v>
      </c>
    </row>
    <row r="381" spans="1:5" ht="18" customHeight="1">
      <c r="A381" s="63" t="s">
        <v>631</v>
      </c>
      <c r="B381" s="41">
        <f>SUM(B382)</f>
        <v>0</v>
      </c>
      <c r="C381" s="41">
        <f>SUM(C382)</f>
        <v>0</v>
      </c>
      <c r="D381" s="67"/>
      <c r="E381" s="68">
        <f t="shared" si="11"/>
        <v>0</v>
      </c>
    </row>
    <row r="382" spans="1:5" ht="18" customHeight="1">
      <c r="A382" s="63" t="s">
        <v>632</v>
      </c>
      <c r="B382" s="41"/>
      <c r="C382" s="41"/>
      <c r="D382" s="67"/>
      <c r="E382" s="68">
        <f t="shared" si="11"/>
        <v>0</v>
      </c>
    </row>
    <row r="383" spans="1:5" ht="18" customHeight="1">
      <c r="A383" s="69" t="s">
        <v>580</v>
      </c>
      <c r="B383" s="41">
        <f>SUM(B384:B384)</f>
        <v>0</v>
      </c>
      <c r="C383" s="41">
        <f>SUM(C384:C384)</f>
        <v>0</v>
      </c>
      <c r="D383" s="67"/>
      <c r="E383" s="68">
        <f t="shared" si="11"/>
        <v>0</v>
      </c>
    </row>
    <row r="384" spans="1:5" ht="18" customHeight="1">
      <c r="A384" s="40" t="s">
        <v>423</v>
      </c>
      <c r="B384" s="41"/>
      <c r="C384" s="41"/>
      <c r="D384" s="67"/>
      <c r="E384" s="68">
        <f t="shared" si="11"/>
        <v>0</v>
      </c>
    </row>
    <row r="385" spans="1:5" ht="18" customHeight="1">
      <c r="A385" s="63" t="s">
        <v>783</v>
      </c>
      <c r="B385" s="41">
        <f>SUM(B386,B388,B390)</f>
        <v>171</v>
      </c>
      <c r="C385" s="41">
        <f>SUM(C386,C388,C390)</f>
        <v>147</v>
      </c>
      <c r="D385" s="67">
        <f t="shared" si="10"/>
        <v>0.16326530612244897</v>
      </c>
      <c r="E385" s="68">
        <f t="shared" si="11"/>
        <v>24</v>
      </c>
    </row>
    <row r="386" spans="1:5" ht="18" customHeight="1">
      <c r="A386" s="69" t="s">
        <v>581</v>
      </c>
      <c r="B386" s="41">
        <f>SUM(B387:B387)</f>
        <v>33</v>
      </c>
      <c r="C386" s="41">
        <f>SUM(C387:C387)</f>
        <v>30</v>
      </c>
      <c r="D386" s="67">
        <f t="shared" si="10"/>
        <v>0.1</v>
      </c>
      <c r="E386" s="68">
        <f t="shared" si="11"/>
        <v>3</v>
      </c>
    </row>
    <row r="387" spans="1:5" ht="18" customHeight="1">
      <c r="A387" s="40" t="s">
        <v>302</v>
      </c>
      <c r="B387" s="41">
        <v>33</v>
      </c>
      <c r="C387" s="41">
        <v>30</v>
      </c>
      <c r="D387" s="67">
        <f t="shared" si="10"/>
        <v>0.1</v>
      </c>
      <c r="E387" s="68">
        <f t="shared" si="11"/>
        <v>3</v>
      </c>
    </row>
    <row r="388" spans="1:5" ht="18" customHeight="1">
      <c r="A388" s="69" t="s">
        <v>582</v>
      </c>
      <c r="B388" s="41">
        <f>SUM(B389:B389)</f>
        <v>138</v>
      </c>
      <c r="C388" s="41">
        <f>SUM(C389:C389)</f>
        <v>117</v>
      </c>
      <c r="D388" s="67">
        <f t="shared" si="10"/>
        <v>0.1794871794871795</v>
      </c>
      <c r="E388" s="68">
        <f t="shared" si="11"/>
        <v>21</v>
      </c>
    </row>
    <row r="389" spans="1:5" ht="18" customHeight="1">
      <c r="A389" s="40" t="s">
        <v>305</v>
      </c>
      <c r="B389" s="41">
        <v>138</v>
      </c>
      <c r="C389" s="41">
        <v>117</v>
      </c>
      <c r="D389" s="67">
        <f aca="true" t="shared" si="12" ref="D389:D443">(B389-C389)/C389</f>
        <v>0.1794871794871795</v>
      </c>
      <c r="E389" s="68">
        <f aca="true" t="shared" si="13" ref="E389:E443">B389-C389</f>
        <v>21</v>
      </c>
    </row>
    <row r="390" spans="1:5" ht="18" customHeight="1">
      <c r="A390" s="63" t="s">
        <v>785</v>
      </c>
      <c r="B390" s="41">
        <f>B391</f>
        <v>0</v>
      </c>
      <c r="C390" s="41">
        <f>C391</f>
        <v>0</v>
      </c>
      <c r="D390" s="67"/>
      <c r="E390" s="68">
        <f t="shared" si="13"/>
        <v>0</v>
      </c>
    </row>
    <row r="391" spans="1:5" ht="18" customHeight="1">
      <c r="A391" s="63" t="s">
        <v>784</v>
      </c>
      <c r="B391" s="41"/>
      <c r="C391" s="41"/>
      <c r="D391" s="67"/>
      <c r="E391" s="68">
        <f t="shared" si="13"/>
        <v>0</v>
      </c>
    </row>
    <row r="392" spans="1:5" ht="18" customHeight="1">
      <c r="A392" s="40" t="s">
        <v>424</v>
      </c>
      <c r="B392" s="41">
        <f>SUM(B393,B395,B399,B397)</f>
        <v>235</v>
      </c>
      <c r="C392" s="41">
        <f>SUM(C393,C395,C399,C397)</f>
        <v>311</v>
      </c>
      <c r="D392" s="67">
        <f t="shared" si="12"/>
        <v>-0.24437299035369775</v>
      </c>
      <c r="E392" s="68">
        <f t="shared" si="13"/>
        <v>-76</v>
      </c>
    </row>
    <row r="393" spans="1:5" ht="18" customHeight="1">
      <c r="A393" s="69" t="s">
        <v>583</v>
      </c>
      <c r="B393" s="41">
        <f>SUM(B394:B394)</f>
        <v>235</v>
      </c>
      <c r="C393" s="41">
        <f>SUM(C394:C394)</f>
        <v>311</v>
      </c>
      <c r="D393" s="67">
        <f t="shared" si="12"/>
        <v>-0.24437299035369775</v>
      </c>
      <c r="E393" s="68">
        <f t="shared" si="13"/>
        <v>-76</v>
      </c>
    </row>
    <row r="394" spans="1:5" ht="18" customHeight="1">
      <c r="A394" s="40" t="s">
        <v>311</v>
      </c>
      <c r="B394" s="41">
        <v>235</v>
      </c>
      <c r="C394" s="41">
        <v>311</v>
      </c>
      <c r="D394" s="67">
        <f t="shared" si="12"/>
        <v>-0.24437299035369775</v>
      </c>
      <c r="E394" s="68">
        <f t="shared" si="13"/>
        <v>-76</v>
      </c>
    </row>
    <row r="395" spans="1:5" ht="18" customHeight="1">
      <c r="A395" s="69" t="s">
        <v>584</v>
      </c>
      <c r="B395" s="41">
        <f>SUM(B396:B396)</f>
        <v>0</v>
      </c>
      <c r="C395" s="41">
        <f>SUM(C396:C396)</f>
        <v>0</v>
      </c>
      <c r="D395" s="67"/>
      <c r="E395" s="68">
        <f t="shared" si="13"/>
        <v>0</v>
      </c>
    </row>
    <row r="396" spans="1:5" ht="18" customHeight="1">
      <c r="A396" s="40" t="s">
        <v>314</v>
      </c>
      <c r="B396" s="41"/>
      <c r="C396" s="41"/>
      <c r="D396" s="67"/>
      <c r="E396" s="68">
        <f t="shared" si="13"/>
        <v>0</v>
      </c>
    </row>
    <row r="397" spans="1:5" ht="18" customHeight="1">
      <c r="A397" s="63" t="s">
        <v>633</v>
      </c>
      <c r="B397" s="41">
        <f>SUM(B398)</f>
        <v>0</v>
      </c>
      <c r="C397" s="41">
        <f>SUM(C398)</f>
        <v>0</v>
      </c>
      <c r="D397" s="67"/>
      <c r="E397" s="68">
        <f t="shared" si="13"/>
        <v>0</v>
      </c>
    </row>
    <row r="398" spans="1:5" ht="18" customHeight="1">
      <c r="A398" s="63" t="s">
        <v>634</v>
      </c>
      <c r="B398" s="41"/>
      <c r="C398" s="41"/>
      <c r="D398" s="67"/>
      <c r="E398" s="68">
        <f t="shared" si="13"/>
        <v>0</v>
      </c>
    </row>
    <row r="399" spans="1:5" ht="18" customHeight="1">
      <c r="A399" s="69" t="s">
        <v>585</v>
      </c>
      <c r="B399" s="41">
        <f>SUM(B400:B400)</f>
        <v>0</v>
      </c>
      <c r="C399" s="41">
        <f>SUM(C400:C400)</f>
        <v>0</v>
      </c>
      <c r="D399" s="67"/>
      <c r="E399" s="68">
        <f t="shared" si="13"/>
        <v>0</v>
      </c>
    </row>
    <row r="400" spans="1:5" ht="18" customHeight="1">
      <c r="A400" s="40" t="s">
        <v>425</v>
      </c>
      <c r="B400" s="41"/>
      <c r="C400" s="41"/>
      <c r="D400" s="67"/>
      <c r="E400" s="68">
        <f t="shared" si="13"/>
        <v>0</v>
      </c>
    </row>
    <row r="401" spans="1:5" ht="18" customHeight="1">
      <c r="A401" s="40" t="s">
        <v>786</v>
      </c>
      <c r="B401" s="41">
        <f>B402</f>
        <v>27</v>
      </c>
      <c r="C401" s="41">
        <f>C402</f>
        <v>43</v>
      </c>
      <c r="D401" s="67">
        <f t="shared" si="12"/>
        <v>-0.37209302325581395</v>
      </c>
      <c r="E401" s="68">
        <f t="shared" si="13"/>
        <v>-16</v>
      </c>
    </row>
    <row r="402" spans="1:5" ht="18" customHeight="1">
      <c r="A402" s="63" t="s">
        <v>787</v>
      </c>
      <c r="B402" s="41">
        <f>B403</f>
        <v>27</v>
      </c>
      <c r="C402" s="41">
        <f>C403</f>
        <v>43</v>
      </c>
      <c r="D402" s="67">
        <f t="shared" si="12"/>
        <v>-0.37209302325581395</v>
      </c>
      <c r="E402" s="68">
        <f t="shared" si="13"/>
        <v>-16</v>
      </c>
    </row>
    <row r="403" spans="1:5" ht="18" customHeight="1">
      <c r="A403" s="63" t="s">
        <v>788</v>
      </c>
      <c r="B403" s="41">
        <v>27</v>
      </c>
      <c r="C403" s="41">
        <v>43</v>
      </c>
      <c r="D403" s="67">
        <f t="shared" si="12"/>
        <v>-0.37209302325581395</v>
      </c>
      <c r="E403" s="68">
        <f t="shared" si="13"/>
        <v>-16</v>
      </c>
    </row>
    <row r="404" spans="1:5" ht="18" customHeight="1">
      <c r="A404" s="40" t="s">
        <v>319</v>
      </c>
      <c r="B404" s="41">
        <v>34</v>
      </c>
      <c r="C404" s="41">
        <v>32</v>
      </c>
      <c r="D404" s="67">
        <f t="shared" si="12"/>
        <v>0.0625</v>
      </c>
      <c r="E404" s="68">
        <f t="shared" si="13"/>
        <v>2</v>
      </c>
    </row>
    <row r="405" spans="1:5" ht="18" customHeight="1">
      <c r="A405" s="63" t="s">
        <v>789</v>
      </c>
      <c r="B405" s="41">
        <f>SUM(B406,B413)</f>
        <v>499</v>
      </c>
      <c r="C405" s="41">
        <f>SUM(C406,C413)</f>
        <v>524</v>
      </c>
      <c r="D405" s="67">
        <f t="shared" si="12"/>
        <v>-0.04770992366412214</v>
      </c>
      <c r="E405" s="68">
        <f t="shared" si="13"/>
        <v>-25</v>
      </c>
    </row>
    <row r="406" spans="1:5" ht="18" customHeight="1">
      <c r="A406" s="69" t="s">
        <v>790</v>
      </c>
      <c r="B406" s="41">
        <f>SUM(B407:B412)</f>
        <v>481</v>
      </c>
      <c r="C406" s="41">
        <f>SUM(C407:C412)</f>
        <v>506</v>
      </c>
      <c r="D406" s="67">
        <f t="shared" si="12"/>
        <v>-0.04940711462450593</v>
      </c>
      <c r="E406" s="68">
        <f t="shared" si="13"/>
        <v>-25</v>
      </c>
    </row>
    <row r="407" spans="1:5" ht="18" customHeight="1">
      <c r="A407" s="40" t="s">
        <v>14</v>
      </c>
      <c r="B407" s="41">
        <v>158</v>
      </c>
      <c r="C407" s="41">
        <v>163</v>
      </c>
      <c r="D407" s="67">
        <f t="shared" si="12"/>
        <v>-0.03067484662576687</v>
      </c>
      <c r="E407" s="68">
        <f t="shared" si="13"/>
        <v>-5</v>
      </c>
    </row>
    <row r="408" spans="1:5" ht="18" customHeight="1">
      <c r="A408" s="63" t="s">
        <v>595</v>
      </c>
      <c r="B408" s="41"/>
      <c r="C408" s="41"/>
      <c r="D408" s="67"/>
      <c r="E408" s="68">
        <f t="shared" si="13"/>
        <v>0</v>
      </c>
    </row>
    <row r="409" spans="1:5" ht="18" customHeight="1">
      <c r="A409" s="40" t="s">
        <v>322</v>
      </c>
      <c r="B409" s="41"/>
      <c r="C409" s="41"/>
      <c r="D409" s="67"/>
      <c r="E409" s="68">
        <f t="shared" si="13"/>
        <v>0</v>
      </c>
    </row>
    <row r="410" spans="1:5" ht="18" customHeight="1">
      <c r="A410" s="63" t="s">
        <v>592</v>
      </c>
      <c r="B410" s="41"/>
      <c r="C410" s="41"/>
      <c r="D410" s="67"/>
      <c r="E410" s="68">
        <f t="shared" si="13"/>
        <v>0</v>
      </c>
    </row>
    <row r="411" spans="1:5" ht="18" customHeight="1">
      <c r="A411" s="40" t="s">
        <v>30</v>
      </c>
      <c r="B411" s="41">
        <v>323</v>
      </c>
      <c r="C411" s="41">
        <v>343</v>
      </c>
      <c r="D411" s="67">
        <f t="shared" si="12"/>
        <v>-0.05830903790087463</v>
      </c>
      <c r="E411" s="68">
        <f t="shared" si="13"/>
        <v>-20</v>
      </c>
    </row>
    <row r="412" spans="1:5" ht="18" customHeight="1">
      <c r="A412" s="63" t="s">
        <v>791</v>
      </c>
      <c r="B412" s="41"/>
      <c r="C412" s="41"/>
      <c r="D412" s="67"/>
      <c r="E412" s="68">
        <f t="shared" si="13"/>
        <v>0</v>
      </c>
    </row>
    <row r="413" spans="1:5" ht="18" customHeight="1">
      <c r="A413" s="69" t="s">
        <v>586</v>
      </c>
      <c r="B413" s="41">
        <f>SUM(B414:B414)</f>
        <v>18</v>
      </c>
      <c r="C413" s="41">
        <f>SUM(C414:C414)</f>
        <v>18</v>
      </c>
      <c r="D413" s="67">
        <f t="shared" si="12"/>
        <v>0</v>
      </c>
      <c r="E413" s="68">
        <f t="shared" si="13"/>
        <v>0</v>
      </c>
    </row>
    <row r="414" spans="1:5" ht="18" customHeight="1">
      <c r="A414" s="40" t="s">
        <v>326</v>
      </c>
      <c r="B414" s="41">
        <v>18</v>
      </c>
      <c r="C414" s="41">
        <v>18</v>
      </c>
      <c r="D414" s="67">
        <f t="shared" si="12"/>
        <v>0</v>
      </c>
      <c r="E414" s="68">
        <f t="shared" si="13"/>
        <v>0</v>
      </c>
    </row>
    <row r="415" spans="1:5" ht="18" customHeight="1">
      <c r="A415" s="40" t="s">
        <v>327</v>
      </c>
      <c r="B415" s="41">
        <f>SUM(B416)</f>
        <v>0</v>
      </c>
      <c r="C415" s="41">
        <f>SUM(C416)</f>
        <v>100</v>
      </c>
      <c r="D415" s="67">
        <f t="shared" si="12"/>
        <v>-1</v>
      </c>
      <c r="E415" s="68">
        <f t="shared" si="13"/>
        <v>-100</v>
      </c>
    </row>
    <row r="416" spans="1:5" ht="18" customHeight="1">
      <c r="A416" s="69" t="s">
        <v>587</v>
      </c>
      <c r="B416" s="41">
        <f>SUM(B417:B419)</f>
        <v>0</v>
      </c>
      <c r="C416" s="41">
        <f>SUM(C417:C419)</f>
        <v>100</v>
      </c>
      <c r="D416" s="67">
        <f t="shared" si="12"/>
        <v>-1</v>
      </c>
      <c r="E416" s="68">
        <f t="shared" si="13"/>
        <v>-100</v>
      </c>
    </row>
    <row r="417" spans="1:5" ht="18" customHeight="1">
      <c r="A417" s="63" t="s">
        <v>593</v>
      </c>
      <c r="B417" s="41"/>
      <c r="C417" s="41">
        <v>100</v>
      </c>
      <c r="D417" s="67">
        <f t="shared" si="12"/>
        <v>-1</v>
      </c>
      <c r="E417" s="68">
        <f t="shared" si="13"/>
        <v>-100</v>
      </c>
    </row>
    <row r="418" spans="1:5" ht="18" customHeight="1">
      <c r="A418" s="63" t="s">
        <v>635</v>
      </c>
      <c r="B418" s="41"/>
      <c r="C418" s="41"/>
      <c r="D418" s="67"/>
      <c r="E418" s="68">
        <f t="shared" si="13"/>
        <v>0</v>
      </c>
    </row>
    <row r="419" spans="1:5" ht="18" customHeight="1">
      <c r="A419" s="63" t="s">
        <v>636</v>
      </c>
      <c r="B419" s="41"/>
      <c r="C419" s="41"/>
      <c r="D419" s="67"/>
      <c r="E419" s="68">
        <f t="shared" si="13"/>
        <v>0</v>
      </c>
    </row>
    <row r="420" spans="1:5" ht="18" customHeight="1">
      <c r="A420" s="40" t="s">
        <v>426</v>
      </c>
      <c r="B420" s="41">
        <f>SUM(B421,B428,B426)</f>
        <v>18</v>
      </c>
      <c r="C420" s="41">
        <f>SUM(C421,C428,C426)</f>
        <v>248</v>
      </c>
      <c r="D420" s="67">
        <f t="shared" si="12"/>
        <v>-0.9274193548387096</v>
      </c>
      <c r="E420" s="68">
        <f t="shared" si="13"/>
        <v>-230</v>
      </c>
    </row>
    <row r="421" spans="1:5" ht="18" customHeight="1">
      <c r="A421" s="69" t="s">
        <v>588</v>
      </c>
      <c r="B421" s="41">
        <f>SUM(B422:B425)</f>
        <v>3</v>
      </c>
      <c r="C421" s="41">
        <f>SUM(C422:C425)</f>
        <v>248</v>
      </c>
      <c r="D421" s="67">
        <f t="shared" si="12"/>
        <v>-0.9879032258064516</v>
      </c>
      <c r="E421" s="68">
        <f t="shared" si="13"/>
        <v>-245</v>
      </c>
    </row>
    <row r="422" spans="1:5" ht="18" customHeight="1">
      <c r="A422" s="40" t="s">
        <v>14</v>
      </c>
      <c r="B422" s="41"/>
      <c r="C422" s="41">
        <v>130</v>
      </c>
      <c r="D422" s="67">
        <f t="shared" si="12"/>
        <v>-1</v>
      </c>
      <c r="E422" s="68">
        <f t="shared" si="13"/>
        <v>-130</v>
      </c>
    </row>
    <row r="423" spans="1:5" ht="18" customHeight="1">
      <c r="A423" s="40" t="s">
        <v>15</v>
      </c>
      <c r="B423" s="41"/>
      <c r="C423" s="41">
        <v>19</v>
      </c>
      <c r="D423" s="67">
        <f t="shared" si="12"/>
        <v>-1</v>
      </c>
      <c r="E423" s="68">
        <f t="shared" si="13"/>
        <v>-19</v>
      </c>
    </row>
    <row r="424" spans="1:5" ht="18" customHeight="1">
      <c r="A424" s="40" t="s">
        <v>30</v>
      </c>
      <c r="B424" s="41">
        <v>3</v>
      </c>
      <c r="C424" s="41">
        <v>99</v>
      </c>
      <c r="D424" s="67">
        <f t="shared" si="12"/>
        <v>-0.9696969696969697</v>
      </c>
      <c r="E424" s="68">
        <f t="shared" si="13"/>
        <v>-96</v>
      </c>
    </row>
    <row r="425" spans="1:5" ht="18" customHeight="1">
      <c r="A425" s="40" t="s">
        <v>339</v>
      </c>
      <c r="B425" s="41"/>
      <c r="C425" s="41"/>
      <c r="D425" s="67"/>
      <c r="E425" s="68">
        <f t="shared" si="13"/>
        <v>0</v>
      </c>
    </row>
    <row r="426" spans="1:5" ht="18" customHeight="1">
      <c r="A426" s="63" t="s">
        <v>948</v>
      </c>
      <c r="B426" s="41">
        <f>SUM(B427)</f>
        <v>15</v>
      </c>
      <c r="C426" s="41">
        <f>SUM(C427)</f>
        <v>0</v>
      </c>
      <c r="D426" s="67"/>
      <c r="E426" s="68">
        <f t="shared" si="13"/>
        <v>15</v>
      </c>
    </row>
    <row r="427" spans="1:5" ht="18" customHeight="1">
      <c r="A427" s="63" t="s">
        <v>949</v>
      </c>
      <c r="B427" s="41">
        <v>15</v>
      </c>
      <c r="C427" s="41"/>
      <c r="D427" s="67"/>
      <c r="E427" s="68">
        <f t="shared" si="13"/>
        <v>15</v>
      </c>
    </row>
    <row r="428" spans="1:5" ht="18" customHeight="1">
      <c r="A428" s="69" t="s">
        <v>589</v>
      </c>
      <c r="B428" s="41">
        <f>SUM(B429:B429)</f>
        <v>0</v>
      </c>
      <c r="C428" s="41">
        <f>SUM(C429:C429)</f>
        <v>0</v>
      </c>
      <c r="D428" s="67"/>
      <c r="E428" s="68">
        <f t="shared" si="13"/>
        <v>0</v>
      </c>
    </row>
    <row r="429" spans="1:5" ht="18" customHeight="1">
      <c r="A429" s="40" t="s">
        <v>427</v>
      </c>
      <c r="B429" s="41"/>
      <c r="C429" s="41"/>
      <c r="D429" s="67"/>
      <c r="E429" s="68">
        <f t="shared" si="13"/>
        <v>0</v>
      </c>
    </row>
    <row r="430" spans="1:5" ht="18" customHeight="1">
      <c r="A430" s="40" t="s">
        <v>747</v>
      </c>
      <c r="B430" s="41">
        <f>SUM(B431,B434,B436)</f>
        <v>536</v>
      </c>
      <c r="C430" s="41">
        <f>SUM(C431,C434,C436)</f>
        <v>500</v>
      </c>
      <c r="D430" s="67">
        <f t="shared" si="12"/>
        <v>0.072</v>
      </c>
      <c r="E430" s="68">
        <f t="shared" si="13"/>
        <v>36</v>
      </c>
    </row>
    <row r="431" spans="1:5" ht="18" customHeight="1">
      <c r="A431" s="63" t="s">
        <v>792</v>
      </c>
      <c r="B431" s="41">
        <f>SUM(B432:B433)</f>
        <v>207</v>
      </c>
      <c r="C431" s="41">
        <f>SUM(C432:C433)</f>
        <v>172</v>
      </c>
      <c r="D431" s="67">
        <f t="shared" si="12"/>
        <v>0.20348837209302326</v>
      </c>
      <c r="E431" s="68">
        <f t="shared" si="13"/>
        <v>35</v>
      </c>
    </row>
    <row r="432" spans="1:5" ht="18" customHeight="1">
      <c r="A432" s="63" t="s">
        <v>942</v>
      </c>
      <c r="B432" s="41">
        <v>48</v>
      </c>
      <c r="C432" s="41"/>
      <c r="D432" s="67"/>
      <c r="E432" s="68">
        <f t="shared" si="13"/>
        <v>48</v>
      </c>
    </row>
    <row r="433" spans="1:5" ht="18" customHeight="1">
      <c r="A433" s="63" t="s">
        <v>793</v>
      </c>
      <c r="B433" s="41">
        <v>159</v>
      </c>
      <c r="C433" s="41">
        <v>172</v>
      </c>
      <c r="D433" s="67">
        <f t="shared" si="12"/>
        <v>-0.0755813953488372</v>
      </c>
      <c r="E433" s="68">
        <f t="shared" si="13"/>
        <v>-13</v>
      </c>
    </row>
    <row r="434" spans="1:5" ht="18" customHeight="1">
      <c r="A434" s="63" t="s">
        <v>794</v>
      </c>
      <c r="B434" s="41">
        <f>B435</f>
        <v>204</v>
      </c>
      <c r="C434" s="41">
        <f>C435</f>
        <v>204</v>
      </c>
      <c r="D434" s="67">
        <f t="shared" si="12"/>
        <v>0</v>
      </c>
      <c r="E434" s="68">
        <f t="shared" si="13"/>
        <v>0</v>
      </c>
    </row>
    <row r="435" spans="1:5" ht="18" customHeight="1">
      <c r="A435" s="63" t="s">
        <v>795</v>
      </c>
      <c r="B435" s="41">
        <v>204</v>
      </c>
      <c r="C435" s="41">
        <v>204</v>
      </c>
      <c r="D435" s="67">
        <f t="shared" si="12"/>
        <v>0</v>
      </c>
      <c r="E435" s="68">
        <f t="shared" si="13"/>
        <v>0</v>
      </c>
    </row>
    <row r="436" spans="1:5" ht="18" customHeight="1">
      <c r="A436" s="63" t="s">
        <v>796</v>
      </c>
      <c r="B436" s="41">
        <f>B437</f>
        <v>125</v>
      </c>
      <c r="C436" s="41">
        <f>C437</f>
        <v>124</v>
      </c>
      <c r="D436" s="67">
        <f t="shared" si="12"/>
        <v>0.008064516129032258</v>
      </c>
      <c r="E436" s="68">
        <f t="shared" si="13"/>
        <v>1</v>
      </c>
    </row>
    <row r="437" spans="1:5" ht="18" customHeight="1">
      <c r="A437" s="63" t="s">
        <v>797</v>
      </c>
      <c r="B437" s="41">
        <v>125</v>
      </c>
      <c r="C437" s="41">
        <v>124</v>
      </c>
      <c r="D437" s="67">
        <f t="shared" si="12"/>
        <v>0.008064516129032258</v>
      </c>
      <c r="E437" s="68">
        <f t="shared" si="13"/>
        <v>1</v>
      </c>
    </row>
    <row r="438" spans="1:5" ht="18" customHeight="1">
      <c r="A438" s="63" t="s">
        <v>950</v>
      </c>
      <c r="B438" s="41">
        <f>SUM(B439:B439)</f>
        <v>2874</v>
      </c>
      <c r="C438" s="41">
        <f>SUM(C439:C439)</f>
        <v>2067</v>
      </c>
      <c r="D438" s="67">
        <f t="shared" si="12"/>
        <v>0.3904208998548621</v>
      </c>
      <c r="E438" s="68">
        <f t="shared" si="13"/>
        <v>807</v>
      </c>
    </row>
    <row r="439" spans="1:5" ht="18" customHeight="1">
      <c r="A439" s="63" t="s">
        <v>951</v>
      </c>
      <c r="B439" s="41">
        <v>2874</v>
      </c>
      <c r="C439" s="41">
        <v>2067</v>
      </c>
      <c r="D439" s="67">
        <f t="shared" si="12"/>
        <v>0.3904208998548621</v>
      </c>
      <c r="E439" s="68">
        <f t="shared" si="13"/>
        <v>807</v>
      </c>
    </row>
    <row r="440" spans="1:5" ht="18" customHeight="1">
      <c r="A440" s="40" t="s">
        <v>428</v>
      </c>
      <c r="B440" s="41">
        <f>SUM(B441)</f>
        <v>844</v>
      </c>
      <c r="C440" s="41">
        <f>SUM(C441)</f>
        <v>148</v>
      </c>
      <c r="D440" s="67">
        <f t="shared" si="12"/>
        <v>4.702702702702703</v>
      </c>
      <c r="E440" s="68">
        <f t="shared" si="13"/>
        <v>696</v>
      </c>
    </row>
    <row r="441" spans="1:5" ht="18" customHeight="1">
      <c r="A441" s="40" t="s">
        <v>320</v>
      </c>
      <c r="B441" s="41">
        <f>SUM(B442)</f>
        <v>844</v>
      </c>
      <c r="C441" s="41">
        <f>SUM(C442)</f>
        <v>148</v>
      </c>
      <c r="D441" s="67">
        <f t="shared" si="12"/>
        <v>4.702702702702703</v>
      </c>
      <c r="E441" s="68">
        <f t="shared" si="13"/>
        <v>696</v>
      </c>
    </row>
    <row r="442" spans="1:5" ht="18" customHeight="1">
      <c r="A442" s="40" t="s">
        <v>429</v>
      </c>
      <c r="B442" s="41">
        <v>844</v>
      </c>
      <c r="C442" s="41">
        <v>148</v>
      </c>
      <c r="D442" s="67">
        <f t="shared" si="12"/>
        <v>4.702702702702703</v>
      </c>
      <c r="E442" s="68">
        <f t="shared" si="13"/>
        <v>696</v>
      </c>
    </row>
    <row r="443" spans="1:5" ht="18" customHeight="1">
      <c r="A443" s="15" t="s">
        <v>751</v>
      </c>
      <c r="B443" s="41">
        <f>SUM(B4,B90,B115,B143,B152,B174,B241,B285,B318,B373,B385,B392,B404:B405,B415,B420,B438,B440,B302,B430,B401)</f>
        <v>104572</v>
      </c>
      <c r="C443" s="41">
        <f>SUM(C4,C90,C115,C143,C152,C174,C241,C285,C318,C373,C385,C392,C404:C405,C415,C420,C438,C440,C302,C430,C401)</f>
        <v>98780</v>
      </c>
      <c r="D443" s="67">
        <f t="shared" si="12"/>
        <v>0.05863535128568536</v>
      </c>
      <c r="E443" s="68">
        <f t="shared" si="13"/>
        <v>5792</v>
      </c>
    </row>
  </sheetData>
  <sheetProtection/>
  <autoFilter ref="A3:E443"/>
  <mergeCells count="1">
    <mergeCell ref="A1:E1"/>
  </mergeCells>
  <printOptions/>
  <pageMargins left="0.7874015748031497" right="0.5905511811023623" top="0.53" bottom="0.5905511811023623" header="0.5118110236220472" footer="0.4330708661417323"/>
  <pageSetup firstPageNumber="53" useFirstPageNumber="1"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thtfpc user</cp:lastModifiedBy>
  <cp:lastPrinted>2020-04-24T13:31:37Z</cp:lastPrinted>
  <dcterms:created xsi:type="dcterms:W3CDTF">1996-12-17T01:32:42Z</dcterms:created>
  <dcterms:modified xsi:type="dcterms:W3CDTF">2020-05-19T07:45:17Z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